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\teman2\farabi\"/>
    </mc:Choice>
  </mc:AlternateContent>
  <xr:revisionPtr revIDLastSave="0" documentId="13_ncr:1_{D1E80C9A-2348-4C33-90F6-DDE5B359F627}" xr6:coauthVersionLast="47" xr6:coauthVersionMax="47" xr10:uidLastSave="{00000000-0000-0000-0000-000000000000}"/>
  <bookViews>
    <workbookView xWindow="-110" yWindow="-110" windowWidth="19420" windowHeight="10420" activeTab="6" xr2:uid="{00000000-000D-0000-FFFF-FFFF00000000}"/>
  </bookViews>
  <sheets>
    <sheet name="7 HST" sheetId="1" r:id="rId1"/>
    <sheet name="28" sheetId="5" r:id="rId2"/>
    <sheet name="42" sheetId="6" r:id="rId3"/>
    <sheet name="56" sheetId="7" r:id="rId4"/>
    <sheet name="70" sheetId="8" r:id="rId5"/>
    <sheet name="90" sheetId="9" r:id="rId6"/>
    <sheet name="Sheet1" sheetId="10" r:id="rId7"/>
  </sheets>
  <calcPr calcId="191029"/>
</workbook>
</file>

<file path=xl/calcChain.xml><?xml version="1.0" encoding="utf-8"?>
<calcChain xmlns="http://schemas.openxmlformats.org/spreadsheetml/2006/main">
  <c r="L4" i="10" l="1"/>
  <c r="L5" i="10"/>
  <c r="L6" i="10"/>
  <c r="L7" i="10"/>
  <c r="L8" i="10"/>
  <c r="L9" i="10"/>
  <c r="L10" i="10"/>
  <c r="L11" i="10"/>
  <c r="L12" i="10"/>
  <c r="L13" i="10"/>
  <c r="L14" i="10"/>
  <c r="L3" i="10"/>
  <c r="Y7" i="9"/>
  <c r="Y8" i="9"/>
  <c r="Y9" i="9"/>
  <c r="Y10" i="9"/>
  <c r="Y11" i="9"/>
  <c r="Y12" i="9"/>
  <c r="Y13" i="9"/>
  <c r="Y14" i="9"/>
  <c r="Y15" i="9"/>
  <c r="Y16" i="9"/>
  <c r="Y17" i="9"/>
  <c r="Y6" i="9"/>
  <c r="U7" i="9"/>
  <c r="U8" i="9"/>
  <c r="U10" i="9"/>
  <c r="U11" i="9"/>
  <c r="U12" i="9"/>
  <c r="U13" i="9"/>
  <c r="U14" i="9"/>
  <c r="U15" i="9"/>
  <c r="U16" i="9"/>
  <c r="U17" i="9"/>
  <c r="U18" i="9"/>
  <c r="U6" i="9"/>
  <c r="J4" i="10"/>
  <c r="J5" i="10"/>
  <c r="J6" i="10"/>
  <c r="J7" i="10"/>
  <c r="J8" i="10"/>
  <c r="J9" i="10"/>
  <c r="J10" i="10"/>
  <c r="J11" i="10"/>
  <c r="J12" i="10"/>
  <c r="J13" i="10"/>
  <c r="J14" i="10"/>
  <c r="J3" i="10"/>
  <c r="Y7" i="8"/>
  <c r="Y8" i="8"/>
  <c r="Y9" i="8"/>
  <c r="Y10" i="8"/>
  <c r="Y11" i="8"/>
  <c r="Y12" i="8"/>
  <c r="Y13" i="8"/>
  <c r="Y14" i="8"/>
  <c r="Y15" i="8"/>
  <c r="Y16" i="8"/>
  <c r="Y17" i="8"/>
  <c r="Y6" i="8"/>
  <c r="U7" i="8"/>
  <c r="U8" i="8"/>
  <c r="U9" i="8"/>
  <c r="U10" i="8"/>
  <c r="U11" i="8"/>
  <c r="U12" i="8"/>
  <c r="U13" i="8"/>
  <c r="U14" i="8"/>
  <c r="U15" i="8"/>
  <c r="U16" i="8"/>
  <c r="U17" i="8"/>
  <c r="U18" i="8"/>
  <c r="U19" i="8"/>
  <c r="U6" i="8"/>
  <c r="H4" i="10"/>
  <c r="H5" i="10"/>
  <c r="H6" i="10"/>
  <c r="H7" i="10"/>
  <c r="H8" i="10"/>
  <c r="H9" i="10"/>
  <c r="H10" i="10"/>
  <c r="H11" i="10"/>
  <c r="H12" i="10"/>
  <c r="H13" i="10"/>
  <c r="H14" i="10"/>
  <c r="H3" i="10"/>
  <c r="Y7" i="7"/>
  <c r="Y8" i="7"/>
  <c r="Y9" i="7"/>
  <c r="Y10" i="7"/>
  <c r="Y11" i="7"/>
  <c r="Y12" i="7"/>
  <c r="Y13" i="7"/>
  <c r="Y14" i="7"/>
  <c r="Y15" i="7"/>
  <c r="Y16" i="7"/>
  <c r="Y17" i="7"/>
  <c r="Y6" i="7"/>
  <c r="U7" i="7"/>
  <c r="U8" i="7"/>
  <c r="U9" i="7"/>
  <c r="U10" i="7"/>
  <c r="U11" i="7"/>
  <c r="U12" i="7"/>
  <c r="U13" i="7"/>
  <c r="U14" i="7"/>
  <c r="U15" i="7"/>
  <c r="U16" i="7"/>
  <c r="U17" i="7"/>
  <c r="U18" i="7"/>
  <c r="U19" i="7"/>
  <c r="U6" i="7"/>
  <c r="F4" i="10"/>
  <c r="F5" i="10"/>
  <c r="F6" i="10"/>
  <c r="F7" i="10"/>
  <c r="F8" i="10"/>
  <c r="F9" i="10"/>
  <c r="F10" i="10"/>
  <c r="F11" i="10"/>
  <c r="F12" i="10"/>
  <c r="F13" i="10"/>
  <c r="F14" i="10"/>
  <c r="F3" i="10"/>
  <c r="Y7" i="6"/>
  <c r="Y8" i="6"/>
  <c r="Y9" i="6"/>
  <c r="Y10" i="6"/>
  <c r="Y11" i="6"/>
  <c r="Y12" i="6"/>
  <c r="Y13" i="6"/>
  <c r="Y14" i="6"/>
  <c r="Y15" i="6"/>
  <c r="Y16" i="6"/>
  <c r="Y17" i="6"/>
  <c r="Y6" i="6"/>
  <c r="U7" i="6"/>
  <c r="U8" i="6"/>
  <c r="U9" i="6"/>
  <c r="U10" i="6"/>
  <c r="U11" i="6"/>
  <c r="U12" i="6"/>
  <c r="U13" i="6"/>
  <c r="U14" i="6"/>
  <c r="U15" i="6"/>
  <c r="U16" i="6"/>
  <c r="U17" i="6"/>
  <c r="U18" i="6"/>
  <c r="U19" i="6"/>
  <c r="U6" i="6"/>
  <c r="D4" i="10"/>
  <c r="D5" i="10"/>
  <c r="D6" i="10"/>
  <c r="D7" i="10"/>
  <c r="D8" i="10"/>
  <c r="D9" i="10"/>
  <c r="D10" i="10"/>
  <c r="D11" i="10"/>
  <c r="D12" i="10"/>
  <c r="D13" i="10"/>
  <c r="D14" i="10"/>
  <c r="D3" i="10"/>
  <c r="Y7" i="5"/>
  <c r="Y8" i="5"/>
  <c r="Y9" i="5"/>
  <c r="Y10" i="5"/>
  <c r="Y11" i="5"/>
  <c r="Y12" i="5"/>
  <c r="Y13" i="5"/>
  <c r="Y14" i="5"/>
  <c r="Y15" i="5"/>
  <c r="Y16" i="5"/>
  <c r="Y17" i="5"/>
  <c r="Y6" i="5"/>
  <c r="U7" i="5"/>
  <c r="U8" i="5"/>
  <c r="U9" i="5"/>
  <c r="U10" i="5"/>
  <c r="U11" i="5"/>
  <c r="U12" i="5"/>
  <c r="U13" i="5"/>
  <c r="U14" i="5"/>
  <c r="U15" i="5"/>
  <c r="U16" i="5"/>
  <c r="U17" i="5"/>
  <c r="U18" i="5"/>
  <c r="U19" i="5"/>
  <c r="U6" i="5"/>
  <c r="I15" i="10"/>
  <c r="G15" i="10"/>
  <c r="E15" i="10"/>
  <c r="C15" i="10"/>
  <c r="G19" i="8"/>
  <c r="G19" i="7"/>
  <c r="G19" i="6"/>
  <c r="G19" i="5"/>
  <c r="G19" i="1"/>
  <c r="K4" i="10"/>
  <c r="K5" i="10"/>
  <c r="K7" i="10"/>
  <c r="K8" i="10"/>
  <c r="K9" i="10"/>
  <c r="K10" i="10"/>
  <c r="K11" i="10"/>
  <c r="K12" i="10"/>
  <c r="K13" i="10"/>
  <c r="K14" i="10"/>
  <c r="K3" i="10"/>
  <c r="I4" i="10"/>
  <c r="I5" i="10"/>
  <c r="I6" i="10"/>
  <c r="I7" i="10"/>
  <c r="I8" i="10"/>
  <c r="I9" i="10"/>
  <c r="I10" i="10"/>
  <c r="I11" i="10"/>
  <c r="I12" i="10"/>
  <c r="I13" i="10"/>
  <c r="I14" i="10"/>
  <c r="I3" i="10"/>
  <c r="G4" i="10"/>
  <c r="G5" i="10"/>
  <c r="G6" i="10"/>
  <c r="G7" i="10"/>
  <c r="G8" i="10"/>
  <c r="G9" i="10"/>
  <c r="G10" i="10"/>
  <c r="G11" i="10"/>
  <c r="G12" i="10"/>
  <c r="G13" i="10"/>
  <c r="G14" i="10"/>
  <c r="G3" i="10"/>
  <c r="E4" i="10"/>
  <c r="E5" i="10"/>
  <c r="E6" i="10"/>
  <c r="E7" i="10"/>
  <c r="E8" i="10"/>
  <c r="E9" i="10"/>
  <c r="E10" i="10"/>
  <c r="E11" i="10"/>
  <c r="E12" i="10"/>
  <c r="E13" i="10"/>
  <c r="E14" i="10"/>
  <c r="E3" i="10"/>
  <c r="C4" i="10"/>
  <c r="C5" i="10"/>
  <c r="C6" i="10"/>
  <c r="C7" i="10"/>
  <c r="C8" i="10"/>
  <c r="C9" i="10"/>
  <c r="C10" i="10"/>
  <c r="C11" i="10"/>
  <c r="C12" i="10"/>
  <c r="C13" i="10"/>
  <c r="C14" i="10"/>
  <c r="C3" i="10"/>
  <c r="B5" i="10"/>
  <c r="B6" i="10"/>
  <c r="B7" i="10"/>
  <c r="B8" i="10"/>
  <c r="B9" i="10"/>
  <c r="B12" i="10"/>
  <c r="B13" i="10"/>
  <c r="B14" i="10"/>
  <c r="A4" i="10"/>
  <c r="A5" i="10"/>
  <c r="A6" i="10"/>
  <c r="A7" i="10"/>
  <c r="A8" i="10"/>
  <c r="A9" i="10"/>
  <c r="A10" i="10"/>
  <c r="A11" i="10"/>
  <c r="A12" i="10"/>
  <c r="A13" i="10"/>
  <c r="A14" i="10"/>
  <c r="A3" i="10"/>
  <c r="M34" i="9"/>
  <c r="P34" i="9" s="1"/>
  <c r="P33" i="9"/>
  <c r="M33" i="9"/>
  <c r="M32" i="9"/>
  <c r="P32" i="9" s="1"/>
  <c r="P31" i="9"/>
  <c r="M31" i="9"/>
  <c r="N26" i="9"/>
  <c r="Q26" i="9" s="1"/>
  <c r="N25" i="9"/>
  <c r="Q25" i="9" s="1"/>
  <c r="R25" i="9" s="1"/>
  <c r="Q24" i="9"/>
  <c r="R24" i="9" s="1"/>
  <c r="N24" i="9"/>
  <c r="E24" i="9"/>
  <c r="K22" i="9"/>
  <c r="E18" i="9"/>
  <c r="D18" i="9"/>
  <c r="C18" i="9"/>
  <c r="G17" i="9"/>
  <c r="F17" i="9"/>
  <c r="E26" i="9" s="1"/>
  <c r="K16" i="9"/>
  <c r="G16" i="9"/>
  <c r="F16" i="9"/>
  <c r="E25" i="9" s="1"/>
  <c r="G15" i="9"/>
  <c r="F15" i="9"/>
  <c r="G14" i="9"/>
  <c r="F14" i="9"/>
  <c r="E23" i="9" s="1"/>
  <c r="K13" i="9"/>
  <c r="G13" i="9"/>
  <c r="F13" i="9"/>
  <c r="D26" i="9" s="1"/>
  <c r="K12" i="9"/>
  <c r="K14" i="9" s="1"/>
  <c r="G12" i="9"/>
  <c r="F12" i="9"/>
  <c r="D25" i="9" s="1"/>
  <c r="K11" i="9"/>
  <c r="G11" i="9"/>
  <c r="F11" i="9"/>
  <c r="D24" i="9" s="1"/>
  <c r="K10" i="9"/>
  <c r="G10" i="9"/>
  <c r="F10" i="9"/>
  <c r="D23" i="9" s="1"/>
  <c r="G9" i="9"/>
  <c r="K6" i="10" s="1"/>
  <c r="F9" i="9"/>
  <c r="C26" i="9" s="1"/>
  <c r="G8" i="9"/>
  <c r="F8" i="9"/>
  <c r="C25" i="9" s="1"/>
  <c r="G7" i="9"/>
  <c r="F7" i="9"/>
  <c r="C24" i="9" s="1"/>
  <c r="G6" i="9"/>
  <c r="F6" i="9"/>
  <c r="C23" i="9" s="1"/>
  <c r="P34" i="8"/>
  <c r="M34" i="8"/>
  <c r="P33" i="8"/>
  <c r="M33" i="8"/>
  <c r="P32" i="8"/>
  <c r="M32" i="8"/>
  <c r="P31" i="8"/>
  <c r="M31" i="8"/>
  <c r="Q26" i="8"/>
  <c r="N26" i="8"/>
  <c r="N25" i="8"/>
  <c r="Q25" i="8" s="1"/>
  <c r="R25" i="8" s="1"/>
  <c r="Q24" i="8"/>
  <c r="R24" i="8" s="1"/>
  <c r="N24" i="8"/>
  <c r="D23" i="8"/>
  <c r="K22" i="8"/>
  <c r="E18" i="8"/>
  <c r="D18" i="8"/>
  <c r="C18" i="8"/>
  <c r="G17" i="8"/>
  <c r="F17" i="8"/>
  <c r="E26" i="8" s="1"/>
  <c r="K16" i="8"/>
  <c r="G16" i="8"/>
  <c r="F16" i="8"/>
  <c r="E25" i="8" s="1"/>
  <c r="G15" i="8"/>
  <c r="F15" i="8"/>
  <c r="E24" i="8" s="1"/>
  <c r="G14" i="8"/>
  <c r="F14" i="8"/>
  <c r="E23" i="8" s="1"/>
  <c r="K13" i="8"/>
  <c r="K14" i="8" s="1"/>
  <c r="G13" i="8"/>
  <c r="F13" i="8"/>
  <c r="D26" i="8" s="1"/>
  <c r="K12" i="8"/>
  <c r="G12" i="8"/>
  <c r="F12" i="8"/>
  <c r="D25" i="8" s="1"/>
  <c r="K11" i="8"/>
  <c r="G11" i="8"/>
  <c r="F11" i="8"/>
  <c r="D24" i="8" s="1"/>
  <c r="K10" i="8"/>
  <c r="G10" i="8"/>
  <c r="F10" i="8"/>
  <c r="G9" i="8"/>
  <c r="F9" i="8"/>
  <c r="C26" i="8" s="1"/>
  <c r="G8" i="8"/>
  <c r="F8" i="8"/>
  <c r="C25" i="8" s="1"/>
  <c r="G7" i="8"/>
  <c r="F7" i="8"/>
  <c r="C24" i="8" s="1"/>
  <c r="G6" i="8"/>
  <c r="F6" i="8"/>
  <c r="C23" i="8" s="1"/>
  <c r="P34" i="7"/>
  <c r="M34" i="7"/>
  <c r="P33" i="7"/>
  <c r="M33" i="7"/>
  <c r="P32" i="7"/>
  <c r="M32" i="7"/>
  <c r="P31" i="7"/>
  <c r="M31" i="7"/>
  <c r="Q26" i="7"/>
  <c r="N26" i="7"/>
  <c r="R25" i="7"/>
  <c r="Q25" i="7"/>
  <c r="N25" i="7"/>
  <c r="Q24" i="7"/>
  <c r="R24" i="7" s="1"/>
  <c r="N24" i="7"/>
  <c r="K22" i="7"/>
  <c r="E18" i="7"/>
  <c r="D18" i="7"/>
  <c r="C18" i="7"/>
  <c r="G17" i="7"/>
  <c r="F17" i="7"/>
  <c r="E26" i="7" s="1"/>
  <c r="K16" i="7"/>
  <c r="G16" i="7"/>
  <c r="F16" i="7"/>
  <c r="E25" i="7" s="1"/>
  <c r="G15" i="7"/>
  <c r="F15" i="7"/>
  <c r="E24" i="7" s="1"/>
  <c r="K14" i="7"/>
  <c r="G14" i="7"/>
  <c r="F14" i="7"/>
  <c r="E23" i="7" s="1"/>
  <c r="K13" i="7"/>
  <c r="G13" i="7"/>
  <c r="F13" i="7"/>
  <c r="D26" i="7" s="1"/>
  <c r="K12" i="7"/>
  <c r="G12" i="7"/>
  <c r="F12" i="7"/>
  <c r="D25" i="7" s="1"/>
  <c r="K11" i="7"/>
  <c r="G11" i="7"/>
  <c r="F11" i="7"/>
  <c r="D24" i="7" s="1"/>
  <c r="K10" i="7"/>
  <c r="G10" i="7"/>
  <c r="F10" i="7"/>
  <c r="D23" i="7" s="1"/>
  <c r="G9" i="7"/>
  <c r="F9" i="7"/>
  <c r="C26" i="7" s="1"/>
  <c r="G8" i="7"/>
  <c r="F8" i="7"/>
  <c r="C25" i="7" s="1"/>
  <c r="G7" i="7"/>
  <c r="F7" i="7"/>
  <c r="C24" i="7" s="1"/>
  <c r="G6" i="7"/>
  <c r="F6" i="7"/>
  <c r="C23" i="7" s="1"/>
  <c r="P34" i="6"/>
  <c r="M34" i="6"/>
  <c r="P33" i="6"/>
  <c r="M33" i="6"/>
  <c r="P32" i="6"/>
  <c r="M32" i="6"/>
  <c r="P31" i="6"/>
  <c r="M31" i="6"/>
  <c r="Q26" i="6"/>
  <c r="N26" i="6"/>
  <c r="N25" i="6"/>
  <c r="Q25" i="6" s="1"/>
  <c r="R25" i="6" s="1"/>
  <c r="Q24" i="6"/>
  <c r="R24" i="6" s="1"/>
  <c r="N24" i="6"/>
  <c r="K22" i="6"/>
  <c r="E18" i="6"/>
  <c r="D18" i="6"/>
  <c r="C18" i="6"/>
  <c r="G17" i="6"/>
  <c r="F17" i="6"/>
  <c r="E26" i="6" s="1"/>
  <c r="K16" i="6"/>
  <c r="G16" i="6"/>
  <c r="F16" i="6"/>
  <c r="E25" i="6" s="1"/>
  <c r="G15" i="6"/>
  <c r="F15" i="6"/>
  <c r="E24" i="6" s="1"/>
  <c r="G14" i="6"/>
  <c r="F14" i="6"/>
  <c r="E23" i="6" s="1"/>
  <c r="K13" i="6"/>
  <c r="G13" i="6"/>
  <c r="F13" i="6"/>
  <c r="D26" i="6" s="1"/>
  <c r="K12" i="6"/>
  <c r="K14" i="6" s="1"/>
  <c r="G12" i="6"/>
  <c r="F12" i="6"/>
  <c r="D25" i="6" s="1"/>
  <c r="K11" i="6"/>
  <c r="G11" i="6"/>
  <c r="F11" i="6"/>
  <c r="D24" i="6" s="1"/>
  <c r="K10" i="6"/>
  <c r="G10" i="6"/>
  <c r="F10" i="6"/>
  <c r="D23" i="6" s="1"/>
  <c r="G9" i="6"/>
  <c r="F9" i="6"/>
  <c r="C26" i="6" s="1"/>
  <c r="G8" i="6"/>
  <c r="F8" i="6"/>
  <c r="C25" i="6" s="1"/>
  <c r="G7" i="6"/>
  <c r="F7" i="6"/>
  <c r="C24" i="6" s="1"/>
  <c r="G6" i="6"/>
  <c r="F6" i="6"/>
  <c r="C23" i="6" s="1"/>
  <c r="P34" i="5"/>
  <c r="M34" i="5"/>
  <c r="P33" i="5"/>
  <c r="M33" i="5"/>
  <c r="P32" i="5"/>
  <c r="M32" i="5"/>
  <c r="P31" i="5"/>
  <c r="M31" i="5"/>
  <c r="Q26" i="5"/>
  <c r="N26" i="5"/>
  <c r="N25" i="5"/>
  <c r="Q25" i="5" s="1"/>
  <c r="R25" i="5" s="1"/>
  <c r="Q24" i="5"/>
  <c r="R24" i="5" s="1"/>
  <c r="N24" i="5"/>
  <c r="K22" i="5"/>
  <c r="E18" i="5"/>
  <c r="D18" i="5"/>
  <c r="C18" i="5"/>
  <c r="G17" i="5"/>
  <c r="F17" i="5"/>
  <c r="E26" i="5" s="1"/>
  <c r="K16" i="5"/>
  <c r="G16" i="5"/>
  <c r="F16" i="5"/>
  <c r="E25" i="5" s="1"/>
  <c r="G15" i="5"/>
  <c r="F15" i="5"/>
  <c r="E24" i="5" s="1"/>
  <c r="G14" i="5"/>
  <c r="F14" i="5"/>
  <c r="E23" i="5" s="1"/>
  <c r="K13" i="5"/>
  <c r="G13" i="5"/>
  <c r="F13" i="5"/>
  <c r="D26" i="5" s="1"/>
  <c r="K12" i="5"/>
  <c r="K14" i="5" s="1"/>
  <c r="G12" i="5"/>
  <c r="F12" i="5"/>
  <c r="D25" i="5" s="1"/>
  <c r="K11" i="5"/>
  <c r="G11" i="5"/>
  <c r="F11" i="5"/>
  <c r="D24" i="5" s="1"/>
  <c r="K10" i="5"/>
  <c r="G10" i="5"/>
  <c r="F10" i="5"/>
  <c r="D23" i="5" s="1"/>
  <c r="G9" i="5"/>
  <c r="F9" i="5"/>
  <c r="C26" i="5" s="1"/>
  <c r="G8" i="5"/>
  <c r="F8" i="5"/>
  <c r="C25" i="5" s="1"/>
  <c r="G7" i="5"/>
  <c r="F7" i="5"/>
  <c r="C24" i="5" s="1"/>
  <c r="G6" i="5"/>
  <c r="F6" i="5"/>
  <c r="C23" i="5" s="1"/>
  <c r="K16" i="1"/>
  <c r="U9" i="9" l="1"/>
  <c r="F25" i="5"/>
  <c r="F25" i="8"/>
  <c r="F24" i="9"/>
  <c r="D27" i="8"/>
  <c r="F24" i="8"/>
  <c r="F25" i="7"/>
  <c r="E27" i="7"/>
  <c r="F24" i="6"/>
  <c r="D27" i="6"/>
  <c r="E27" i="5"/>
  <c r="F24" i="5"/>
  <c r="C27" i="9"/>
  <c r="F23" i="9"/>
  <c r="F25" i="9"/>
  <c r="P14" i="9"/>
  <c r="E27" i="9"/>
  <c r="F26" i="9"/>
  <c r="D27" i="9"/>
  <c r="P13" i="9"/>
  <c r="K15" i="9"/>
  <c r="F18" i="9"/>
  <c r="K7" i="9" s="1"/>
  <c r="P12" i="9"/>
  <c r="F26" i="8"/>
  <c r="Q10" i="8"/>
  <c r="C27" i="8"/>
  <c r="F23" i="8"/>
  <c r="E27" i="8"/>
  <c r="K15" i="8"/>
  <c r="F18" i="8"/>
  <c r="K7" i="8" s="1"/>
  <c r="C27" i="7"/>
  <c r="F23" i="7"/>
  <c r="F24" i="7"/>
  <c r="F26" i="7"/>
  <c r="D27" i="7"/>
  <c r="K15" i="7"/>
  <c r="F18" i="7"/>
  <c r="K7" i="7" s="1"/>
  <c r="P13" i="6"/>
  <c r="F26" i="6"/>
  <c r="C27" i="6"/>
  <c r="F23" i="6"/>
  <c r="P14" i="6"/>
  <c r="E27" i="6"/>
  <c r="F25" i="6"/>
  <c r="K15" i="6"/>
  <c r="F18" i="6"/>
  <c r="K7" i="6" s="1"/>
  <c r="P11" i="6"/>
  <c r="Q12" i="6"/>
  <c r="C27" i="5"/>
  <c r="F23" i="5"/>
  <c r="Q14" i="5"/>
  <c r="P14" i="5"/>
  <c r="Q11" i="5"/>
  <c r="D27" i="5"/>
  <c r="F26" i="5"/>
  <c r="Q10" i="5"/>
  <c r="P13" i="5"/>
  <c r="K15" i="5"/>
  <c r="F18" i="5"/>
  <c r="K7" i="5" s="1"/>
  <c r="P11" i="5"/>
  <c r="N24" i="1"/>
  <c r="Q24" i="1" s="1"/>
  <c r="R24" i="1" s="1"/>
  <c r="N25" i="1"/>
  <c r="Q25" i="1" s="1"/>
  <c r="R25" i="1" s="1"/>
  <c r="N26" i="1"/>
  <c r="Q26" i="1" s="1"/>
  <c r="M32" i="1"/>
  <c r="P32" i="1" s="1"/>
  <c r="M33" i="1"/>
  <c r="P33" i="1" s="1"/>
  <c r="M34" i="1"/>
  <c r="P34" i="1" s="1"/>
  <c r="M31" i="1"/>
  <c r="P31" i="1" s="1"/>
  <c r="E18" i="1"/>
  <c r="D18" i="1"/>
  <c r="C18" i="1"/>
  <c r="G17" i="1"/>
  <c r="F17" i="1"/>
  <c r="E26" i="1" s="1"/>
  <c r="K22" i="1"/>
  <c r="G16" i="1"/>
  <c r="F16" i="1"/>
  <c r="E25" i="1" s="1"/>
  <c r="G15" i="1"/>
  <c r="F15" i="1"/>
  <c r="E24" i="1" s="1"/>
  <c r="K14" i="1"/>
  <c r="G14" i="1"/>
  <c r="B11" i="10" s="1"/>
  <c r="F14" i="1"/>
  <c r="E23" i="1" s="1"/>
  <c r="K13" i="1"/>
  <c r="G13" i="1"/>
  <c r="B10" i="10" s="1"/>
  <c r="F13" i="1"/>
  <c r="D26" i="1" s="1"/>
  <c r="K12" i="1"/>
  <c r="G12" i="1"/>
  <c r="F12" i="1"/>
  <c r="D25" i="1" s="1"/>
  <c r="K11" i="1"/>
  <c r="G11" i="1"/>
  <c r="F11" i="1"/>
  <c r="D24" i="1" s="1"/>
  <c r="K10" i="1"/>
  <c r="G10" i="1"/>
  <c r="F10" i="1"/>
  <c r="D23" i="1" s="1"/>
  <c r="G9" i="1"/>
  <c r="F9" i="1"/>
  <c r="C26" i="1" s="1"/>
  <c r="G8" i="1"/>
  <c r="F8" i="1"/>
  <c r="C25" i="1" s="1"/>
  <c r="G7" i="1"/>
  <c r="B4" i="10" s="1"/>
  <c r="F7" i="1"/>
  <c r="C24" i="1" s="1"/>
  <c r="G6" i="1"/>
  <c r="B3" i="10" s="1"/>
  <c r="F6" i="1"/>
  <c r="Q10" i="9" l="1"/>
  <c r="Q13" i="9"/>
  <c r="P10" i="9"/>
  <c r="Q14" i="9"/>
  <c r="Q12" i="9"/>
  <c r="P11" i="9"/>
  <c r="Q11" i="9"/>
  <c r="L13" i="9"/>
  <c r="M13" i="9" s="1"/>
  <c r="L22" i="9"/>
  <c r="L16" i="9"/>
  <c r="L12" i="9"/>
  <c r="M12" i="9" s="1"/>
  <c r="L11" i="9"/>
  <c r="L10" i="9"/>
  <c r="M10" i="9" s="1"/>
  <c r="P13" i="8"/>
  <c r="Q12" i="8"/>
  <c r="Q13" i="8"/>
  <c r="P12" i="8"/>
  <c r="P10" i="8"/>
  <c r="P14" i="8"/>
  <c r="Q14" i="8"/>
  <c r="P11" i="8"/>
  <c r="Q11" i="8"/>
  <c r="L13" i="8"/>
  <c r="M13" i="8" s="1"/>
  <c r="L10" i="8"/>
  <c r="M10" i="8" s="1"/>
  <c r="L22" i="8"/>
  <c r="L16" i="8"/>
  <c r="L12" i="8"/>
  <c r="M12" i="8" s="1"/>
  <c r="L11" i="8"/>
  <c r="P13" i="7"/>
  <c r="Q12" i="7"/>
  <c r="P12" i="7"/>
  <c r="P14" i="7"/>
  <c r="Q13" i="7"/>
  <c r="P10" i="7"/>
  <c r="P11" i="7"/>
  <c r="Q14" i="7"/>
  <c r="Q11" i="7"/>
  <c r="L13" i="7"/>
  <c r="M13" i="7" s="1"/>
  <c r="L22" i="7"/>
  <c r="L16" i="7"/>
  <c r="L12" i="7"/>
  <c r="M12" i="7" s="1"/>
  <c r="L11" i="7"/>
  <c r="L10" i="7"/>
  <c r="M10" i="7" s="1"/>
  <c r="Q10" i="7"/>
  <c r="L13" i="6"/>
  <c r="M13" i="6" s="1"/>
  <c r="L22" i="6"/>
  <c r="L16" i="6"/>
  <c r="L12" i="6"/>
  <c r="M12" i="6" s="1"/>
  <c r="L11" i="6"/>
  <c r="L10" i="6"/>
  <c r="M10" i="6" s="1"/>
  <c r="P12" i="6"/>
  <c r="P10" i="6"/>
  <c r="Q10" i="6"/>
  <c r="Q13" i="6"/>
  <c r="Q14" i="6"/>
  <c r="Q11" i="6"/>
  <c r="L13" i="5"/>
  <c r="M13" i="5" s="1"/>
  <c r="L22" i="5"/>
  <c r="L16" i="5"/>
  <c r="L12" i="5"/>
  <c r="M12" i="5" s="1"/>
  <c r="L11" i="5"/>
  <c r="L10" i="5"/>
  <c r="M10" i="5" s="1"/>
  <c r="Q12" i="5"/>
  <c r="P12" i="5"/>
  <c r="Q13" i="5"/>
  <c r="P10" i="5"/>
  <c r="F18" i="1"/>
  <c r="K7" i="1" s="1"/>
  <c r="K15" i="1"/>
  <c r="Q13" i="1" s="1"/>
  <c r="P10" i="1"/>
  <c r="P14" i="1"/>
  <c r="E27" i="1"/>
  <c r="F26" i="1"/>
  <c r="F25" i="1"/>
  <c r="Q11" i="1"/>
  <c r="P13" i="1"/>
  <c r="Q12" i="1"/>
  <c r="P12" i="1"/>
  <c r="F24" i="1"/>
  <c r="D27" i="1"/>
  <c r="Q10" i="1"/>
  <c r="L11" i="1"/>
  <c r="P11" i="1"/>
  <c r="Q14" i="1"/>
  <c r="C23" i="1"/>
  <c r="L15" i="8" l="1"/>
  <c r="M15" i="8" s="1"/>
  <c r="N13" i="8" s="1"/>
  <c r="O13" i="8" s="1"/>
  <c r="M11" i="9"/>
  <c r="L14" i="9"/>
  <c r="M14" i="9" s="1"/>
  <c r="L15" i="9"/>
  <c r="M15" i="9" s="1"/>
  <c r="G19" i="9" s="1"/>
  <c r="M11" i="8"/>
  <c r="L14" i="8"/>
  <c r="M14" i="8" s="1"/>
  <c r="L15" i="7"/>
  <c r="M15" i="7" s="1"/>
  <c r="N12" i="7" s="1"/>
  <c r="O12" i="7" s="1"/>
  <c r="M11" i="7"/>
  <c r="L14" i="7"/>
  <c r="M14" i="7" s="1"/>
  <c r="L15" i="6"/>
  <c r="M15" i="6" s="1"/>
  <c r="N10" i="6" s="1"/>
  <c r="O10" i="6" s="1"/>
  <c r="M11" i="6"/>
  <c r="L14" i="6"/>
  <c r="M14" i="6" s="1"/>
  <c r="M11" i="5"/>
  <c r="L14" i="5"/>
  <c r="M14" i="5" s="1"/>
  <c r="L15" i="5"/>
  <c r="M15" i="5" s="1"/>
  <c r="N13" i="5" s="1"/>
  <c r="O13" i="5" s="1"/>
  <c r="L22" i="1"/>
  <c r="L16" i="1"/>
  <c r="L10" i="1"/>
  <c r="M10" i="1" s="1"/>
  <c r="F23" i="1"/>
  <c r="L13" i="1" s="1"/>
  <c r="M13" i="1" s="1"/>
  <c r="C27" i="1"/>
  <c r="L12" i="1" s="1"/>
  <c r="M12" i="1" s="1"/>
  <c r="M11" i="1"/>
  <c r="U19" i="9" l="1"/>
  <c r="K15" i="10"/>
  <c r="N14" i="5"/>
  <c r="O14" i="5" s="1"/>
  <c r="N12" i="6"/>
  <c r="O12" i="6" s="1"/>
  <c r="N13" i="6"/>
  <c r="O13" i="6" s="1"/>
  <c r="N11" i="7"/>
  <c r="O11" i="7" s="1"/>
  <c r="M35" i="8"/>
  <c r="N12" i="8"/>
  <c r="O12" i="8" s="1"/>
  <c r="N10" i="8"/>
  <c r="O10" i="8" s="1"/>
  <c r="N27" i="8"/>
  <c r="N14" i="8"/>
  <c r="O14" i="8" s="1"/>
  <c r="N11" i="8"/>
  <c r="O11" i="8" s="1"/>
  <c r="N13" i="7"/>
  <c r="O13" i="7" s="1"/>
  <c r="N10" i="7"/>
  <c r="O10" i="7" s="1"/>
  <c r="N14" i="7"/>
  <c r="O14" i="7" s="1"/>
  <c r="N14" i="6"/>
  <c r="O14" i="6" s="1"/>
  <c r="N11" i="6"/>
  <c r="O11" i="6" s="1"/>
  <c r="M35" i="9"/>
  <c r="N27" i="9"/>
  <c r="N14" i="9"/>
  <c r="O14" i="9" s="1"/>
  <c r="N10" i="9"/>
  <c r="O10" i="9" s="1"/>
  <c r="N11" i="9"/>
  <c r="O11" i="9" s="1"/>
  <c r="N12" i="9"/>
  <c r="O12" i="9" s="1"/>
  <c r="N13" i="9"/>
  <c r="O13" i="9" s="1"/>
  <c r="M35" i="7"/>
  <c r="N27" i="7"/>
  <c r="M35" i="6"/>
  <c r="N27" i="6"/>
  <c r="M35" i="5"/>
  <c r="N27" i="5"/>
  <c r="N11" i="5"/>
  <c r="O11" i="5" s="1"/>
  <c r="N10" i="5"/>
  <c r="O10" i="5" s="1"/>
  <c r="N12" i="5"/>
  <c r="O12" i="5" s="1"/>
  <c r="L15" i="1"/>
  <c r="M15" i="1" s="1"/>
  <c r="N12" i="1" s="1"/>
  <c r="O12" i="1" s="1"/>
  <c r="L14" i="1"/>
  <c r="M14" i="1" s="1"/>
  <c r="M35" i="1" l="1"/>
  <c r="N14" i="1"/>
  <c r="O14" i="1" s="1"/>
  <c r="N13" i="1"/>
  <c r="O13" i="1" s="1"/>
  <c r="N27" i="1"/>
  <c r="N11" i="1"/>
  <c r="O11" i="1" s="1"/>
  <c r="N10" i="1"/>
  <c r="O10" i="1" s="1"/>
</calcChain>
</file>

<file path=xl/sharedStrings.xml><?xml version="1.0" encoding="utf-8"?>
<sst xmlns="http://schemas.openxmlformats.org/spreadsheetml/2006/main" count="581" uniqueCount="73">
  <si>
    <t>PERLAKUAN</t>
  </si>
  <si>
    <t>ULANGAN</t>
  </si>
  <si>
    <t>I</t>
  </si>
  <si>
    <t>II</t>
  </si>
  <si>
    <t>III</t>
  </si>
  <si>
    <t>RERATA</t>
  </si>
  <si>
    <t>JUMLAH</t>
  </si>
  <si>
    <t>R</t>
  </si>
  <si>
    <t>T</t>
  </si>
  <si>
    <t>FK</t>
  </si>
  <si>
    <t>SK</t>
  </si>
  <si>
    <t>TOTAL</t>
  </si>
  <si>
    <t>DB</t>
  </si>
  <si>
    <t>KT</t>
  </si>
  <si>
    <t>JK</t>
  </si>
  <si>
    <t>F HIT</t>
  </si>
  <si>
    <t>K1</t>
  </si>
  <si>
    <t>K2</t>
  </si>
  <si>
    <t>K3</t>
  </si>
  <si>
    <t>G</t>
  </si>
  <si>
    <t>L1</t>
  </si>
  <si>
    <t>L2</t>
  </si>
  <si>
    <t>L3</t>
  </si>
  <si>
    <t>L4</t>
  </si>
  <si>
    <t>BNJ 5%</t>
  </si>
  <si>
    <t>a</t>
  </si>
  <si>
    <t>T BNJ 5%;22;3</t>
  </si>
  <si>
    <t>T BNJ 5%;22;12</t>
  </si>
  <si>
    <t>T BNJ 5%;22;4</t>
  </si>
  <si>
    <t>tn</t>
  </si>
  <si>
    <t>T0P0</t>
  </si>
  <si>
    <t>T1P0</t>
  </si>
  <si>
    <t>T2P0</t>
  </si>
  <si>
    <t>T0P1</t>
  </si>
  <si>
    <t>T1P1</t>
  </si>
  <si>
    <t>T2P1</t>
  </si>
  <si>
    <t>T0P2</t>
  </si>
  <si>
    <t>T1P2</t>
  </si>
  <si>
    <t>T2P2</t>
  </si>
  <si>
    <t>T0P3</t>
  </si>
  <si>
    <t>T1P3</t>
  </si>
  <si>
    <t>T2P3</t>
  </si>
  <si>
    <t>p0</t>
  </si>
  <si>
    <t>p1</t>
  </si>
  <si>
    <t>p2</t>
  </si>
  <si>
    <t>p3</t>
  </si>
  <si>
    <t>t0</t>
  </si>
  <si>
    <t>t1</t>
  </si>
  <si>
    <t>t3</t>
  </si>
  <si>
    <t>P</t>
  </si>
  <si>
    <t>TP</t>
  </si>
  <si>
    <t>BNJ</t>
  </si>
  <si>
    <t>ab</t>
  </si>
  <si>
    <t>b</t>
  </si>
  <si>
    <t>abc</t>
  </si>
  <si>
    <t>bc</t>
  </si>
  <si>
    <t>c</t>
  </si>
  <si>
    <t>bcd</t>
  </si>
  <si>
    <t>cd</t>
  </si>
  <si>
    <t>d</t>
  </si>
  <si>
    <t>bcde</t>
  </si>
  <si>
    <t>cde</t>
  </si>
  <si>
    <t>de</t>
  </si>
  <si>
    <t>e</t>
  </si>
  <si>
    <t>def</t>
  </si>
  <si>
    <t>ef</t>
  </si>
  <si>
    <t>f</t>
  </si>
  <si>
    <t>fg</t>
  </si>
  <si>
    <t>g</t>
  </si>
  <si>
    <t>h</t>
  </si>
  <si>
    <t>i</t>
  </si>
  <si>
    <t>Perlakuan</t>
  </si>
  <si>
    <t>umur Tanaman (HST)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</si>
</sst>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"/>
      <scheme val="minor"/>
    </font>
    <font>
      <b/>
      <sz val="14"/>
      <color theme="1"/>
      <name val="Calibri"/>
      <family val="2"/>
      <scheme val="minor"/>
    </font>
    <font>
      <sz val="12"/>
      <color theme="1"/>
      <name val="Times New Roman"/>
      <family val="1"/>
    </font>
    <font>
      <sz val="8"/>
      <name val="Calibri"/>
      <family val="2"/>
      <charset val="1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0" xfId="0" applyNumberFormat="1" applyAlignment="1">
      <alignment horizontal="center"/>
    </xf>
    <xf numFmtId="2" fontId="0" fillId="2" borderId="1" xfId="0" applyNumberFormat="1" applyFill="1" applyBorder="1"/>
    <xf numFmtId="2" fontId="0" fillId="0" borderId="0" xfId="0" applyNumberFormat="1"/>
    <xf numFmtId="2" fontId="2" fillId="0" borderId="0" xfId="0" applyNumberFormat="1" applyFont="1"/>
    <xf numFmtId="2" fontId="2" fillId="0" borderId="1" xfId="0" applyNumberFormat="1" applyFont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0" fillId="3" borderId="1" xfId="0" applyNumberFormat="1" applyFill="1" applyBorder="1"/>
    <xf numFmtId="2" fontId="1" fillId="0" borderId="0" xfId="0" applyNumberFormat="1" applyFont="1" applyAlignment="1">
      <alignment horizontal="center"/>
    </xf>
    <xf numFmtId="2" fontId="0" fillId="0" borderId="1" xfId="0" applyNumberFormat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0" fillId="0" borderId="2" xfId="0" applyNumberFormat="1" applyBorder="1"/>
    <xf numFmtId="2" fontId="0" fillId="2" borderId="0" xfId="0" applyNumberFormat="1" applyFill="1"/>
    <xf numFmtId="2" fontId="0" fillId="4" borderId="1" xfId="0" applyNumberFormat="1" applyFill="1" applyBorder="1"/>
    <xf numFmtId="2" fontId="0" fillId="4" borderId="0" xfId="0" applyNumberFormat="1" applyFill="1"/>
    <xf numFmtId="0" fontId="0" fillId="0" borderId="1" xfId="0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5" xfId="0" applyBorder="1"/>
    <xf numFmtId="0" fontId="0" fillId="0" borderId="3" xfId="0" applyBorder="1" applyAlignment="1">
      <alignment horizontal="center" vertical="center"/>
    </xf>
    <xf numFmtId="0" fontId="0" fillId="0" borderId="4" xfId="0" applyBorder="1"/>
    <xf numFmtId="2" fontId="0" fillId="0" borderId="4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W50"/>
  <sheetViews>
    <sheetView topLeftCell="A16" zoomScale="70" zoomScaleNormal="70" workbookViewId="0">
      <selection activeCell="G19" sqref="G19"/>
    </sheetView>
  </sheetViews>
  <sheetFormatPr defaultColWidth="9.1796875" defaultRowHeight="14.5" x14ac:dyDescent="0.35"/>
  <cols>
    <col min="1" max="1" width="5.81640625" style="5" customWidth="1"/>
    <col min="2" max="2" width="14" style="5" customWidth="1"/>
    <col min="3" max="5" width="9.1796875" style="5"/>
    <col min="6" max="6" width="9.81640625" style="5" customWidth="1"/>
    <col min="7" max="7" width="11" style="5" customWidth="1"/>
    <col min="8" max="17" width="9.1796875" style="5"/>
    <col min="18" max="18" width="8.26953125" style="5" customWidth="1"/>
    <col min="19" max="19" width="3.453125" style="5" customWidth="1"/>
    <col min="20" max="20" width="3.7265625" style="5" customWidth="1"/>
    <col min="21" max="16384" width="9.1796875" style="5"/>
  </cols>
  <sheetData>
    <row r="3" spans="1:17" ht="15.5" x14ac:dyDescent="0.35">
      <c r="E3" s="6"/>
    </row>
    <row r="4" spans="1:17" x14ac:dyDescent="0.35">
      <c r="B4" s="20" t="s">
        <v>0</v>
      </c>
      <c r="C4" s="22" t="s">
        <v>1</v>
      </c>
      <c r="D4" s="22"/>
      <c r="E4" s="22"/>
      <c r="F4" s="20" t="s">
        <v>6</v>
      </c>
      <c r="G4" s="20" t="s">
        <v>5</v>
      </c>
      <c r="J4" s="5" t="s">
        <v>7</v>
      </c>
      <c r="K4" s="5">
        <v>3</v>
      </c>
    </row>
    <row r="5" spans="1:17" ht="15.5" x14ac:dyDescent="0.35">
      <c r="B5" s="20"/>
      <c r="C5" s="7" t="s">
        <v>2</v>
      </c>
      <c r="D5" s="7" t="s">
        <v>3</v>
      </c>
      <c r="E5" s="7" t="s">
        <v>4</v>
      </c>
      <c r="F5" s="20"/>
      <c r="G5" s="20"/>
      <c r="J5" s="5" t="s">
        <v>8</v>
      </c>
      <c r="K5" s="5">
        <v>3</v>
      </c>
    </row>
    <row r="6" spans="1:17" ht="15.5" x14ac:dyDescent="0.35">
      <c r="A6" s="5">
        <v>1</v>
      </c>
      <c r="B6" s="19" t="s">
        <v>30</v>
      </c>
      <c r="C6" s="19">
        <v>15.4</v>
      </c>
      <c r="D6" s="19">
        <v>10</v>
      </c>
      <c r="E6" s="19">
        <v>15.4</v>
      </c>
      <c r="F6" s="8">
        <f>C6+D6+E6</f>
        <v>40.799999999999997</v>
      </c>
      <c r="G6" s="2">
        <f>AVERAGE(C6:E6)</f>
        <v>13.6</v>
      </c>
      <c r="J6" s="5" t="s">
        <v>49</v>
      </c>
      <c r="K6" s="5">
        <v>4</v>
      </c>
    </row>
    <row r="7" spans="1:17" ht="15.5" x14ac:dyDescent="0.35">
      <c r="A7" s="5">
        <v>2</v>
      </c>
      <c r="B7" s="19" t="s">
        <v>31</v>
      </c>
      <c r="C7" s="19">
        <v>15.6</v>
      </c>
      <c r="D7" s="19">
        <v>11</v>
      </c>
      <c r="E7" s="19">
        <v>15.6</v>
      </c>
      <c r="F7" s="8">
        <f t="shared" ref="F7:F17" si="0">C7+D7+E7</f>
        <v>42.2</v>
      </c>
      <c r="G7" s="2">
        <f t="shared" ref="G7:G17" si="1">AVERAGE(C7:E7)</f>
        <v>14.066666666666668</v>
      </c>
      <c r="J7" s="5" t="s">
        <v>9</v>
      </c>
      <c r="K7" s="5">
        <f>(F18^2)/(K4*K5*K6)</f>
        <v>8522.366944444444</v>
      </c>
    </row>
    <row r="8" spans="1:17" ht="15.5" x14ac:dyDescent="0.35">
      <c r="A8" s="5">
        <v>3</v>
      </c>
      <c r="B8" s="19" t="s">
        <v>32</v>
      </c>
      <c r="C8" s="19">
        <v>15.2</v>
      </c>
      <c r="D8" s="19">
        <v>15</v>
      </c>
      <c r="E8" s="19">
        <v>15.3</v>
      </c>
      <c r="F8" s="8">
        <f t="shared" si="0"/>
        <v>45.5</v>
      </c>
      <c r="G8" s="2">
        <f t="shared" si="1"/>
        <v>15.166666666666666</v>
      </c>
    </row>
    <row r="9" spans="1:17" ht="15.5" x14ac:dyDescent="0.35">
      <c r="A9" s="5">
        <v>4</v>
      </c>
      <c r="B9" s="19" t="s">
        <v>33</v>
      </c>
      <c r="C9" s="19">
        <v>16.600000000000001</v>
      </c>
      <c r="D9" s="19">
        <v>16</v>
      </c>
      <c r="E9" s="19">
        <v>16</v>
      </c>
      <c r="F9" s="8">
        <f t="shared" si="0"/>
        <v>48.6</v>
      </c>
      <c r="G9" s="2">
        <f t="shared" si="1"/>
        <v>16.2</v>
      </c>
      <c r="J9" s="2" t="s">
        <v>10</v>
      </c>
      <c r="K9" s="2" t="s">
        <v>12</v>
      </c>
      <c r="L9" s="2" t="s">
        <v>14</v>
      </c>
      <c r="M9" s="2" t="s">
        <v>13</v>
      </c>
      <c r="N9" s="2" t="s">
        <v>15</v>
      </c>
      <c r="O9" s="2"/>
      <c r="P9" s="2">
        <v>0.05</v>
      </c>
      <c r="Q9" s="2">
        <v>0.01</v>
      </c>
    </row>
    <row r="10" spans="1:17" ht="15.5" x14ac:dyDescent="0.35">
      <c r="A10" s="5">
        <v>5</v>
      </c>
      <c r="B10" s="19" t="s">
        <v>34</v>
      </c>
      <c r="C10" s="19">
        <v>16.8</v>
      </c>
      <c r="D10" s="19">
        <v>16</v>
      </c>
      <c r="E10" s="19">
        <v>16</v>
      </c>
      <c r="F10" s="8">
        <f t="shared" si="0"/>
        <v>48.8</v>
      </c>
      <c r="G10" s="2">
        <f t="shared" si="1"/>
        <v>16.266666666666666</v>
      </c>
      <c r="J10" s="2" t="s">
        <v>7</v>
      </c>
      <c r="K10" s="1">
        <f>K4-1</f>
        <v>2</v>
      </c>
      <c r="L10" s="2">
        <f>SUMSQ(C18:E18)/12-K7</f>
        <v>25.028888888889924</v>
      </c>
      <c r="M10" s="2">
        <f>L10/K10</f>
        <v>12.514444444444962</v>
      </c>
      <c r="N10" s="2">
        <f>M10/$M$15</f>
        <v>7.9408409178314461</v>
      </c>
      <c r="O10" s="2" t="str">
        <f>IF(N10&lt;P10,"TN",IF(N10&lt;Q10,"*","**"))</f>
        <v>**</v>
      </c>
      <c r="P10" s="2">
        <f>FINV(5%,$K10,$K$15)</f>
        <v>3.4433567793667246</v>
      </c>
      <c r="Q10" s="2">
        <f>FINV(1%,$K10,$K$15)</f>
        <v>5.7190219124822725</v>
      </c>
    </row>
    <row r="11" spans="1:17" ht="15.5" x14ac:dyDescent="0.35">
      <c r="A11" s="5">
        <v>6</v>
      </c>
      <c r="B11" s="19" t="s">
        <v>35</v>
      </c>
      <c r="C11" s="19">
        <v>15.6</v>
      </c>
      <c r="D11" s="19">
        <v>15</v>
      </c>
      <c r="E11" s="19">
        <v>16</v>
      </c>
      <c r="F11" s="8">
        <f t="shared" si="0"/>
        <v>46.6</v>
      </c>
      <c r="G11" s="2">
        <f t="shared" si="1"/>
        <v>15.533333333333333</v>
      </c>
      <c r="J11" s="2" t="s">
        <v>8</v>
      </c>
      <c r="K11" s="1">
        <f>K5*K6-1</f>
        <v>11</v>
      </c>
      <c r="L11" s="2">
        <f>SUMSQ(F6:F17)/K4-K7</f>
        <v>28.883055555555984</v>
      </c>
      <c r="M11" s="2">
        <f t="shared" ref="M11:M15" si="2">L11/K11</f>
        <v>2.6257323232323624</v>
      </c>
      <c r="N11" s="2">
        <f t="shared" ref="N11:N14" si="3">M11/$M$15</f>
        <v>1.6661165235226649</v>
      </c>
      <c r="O11" s="2" t="str">
        <f t="shared" ref="O11:O14" si="4">IF(N11&lt;P11,"TN",IF(N11&lt;P11,"*","**"))</f>
        <v>TN</v>
      </c>
      <c r="P11" s="2">
        <f t="shared" ref="P11:P14" si="5">FINV(5%,K11,$K$15)</f>
        <v>2.2585183566229916</v>
      </c>
      <c r="Q11" s="2">
        <f t="shared" ref="Q11:Q14" si="6">FINV(1%,$K11,$K$15)</f>
        <v>3.1837421959607717</v>
      </c>
    </row>
    <row r="12" spans="1:17" ht="15.5" x14ac:dyDescent="0.35">
      <c r="A12" s="5">
        <v>7</v>
      </c>
      <c r="B12" s="19" t="s">
        <v>36</v>
      </c>
      <c r="C12" s="19">
        <v>16.8</v>
      </c>
      <c r="D12" s="19">
        <v>16.7</v>
      </c>
      <c r="E12" s="19">
        <v>16.8</v>
      </c>
      <c r="F12" s="8">
        <f t="shared" si="0"/>
        <v>50.3</v>
      </c>
      <c r="G12" s="2">
        <f t="shared" si="1"/>
        <v>16.766666666666666</v>
      </c>
      <c r="J12" s="2" t="s">
        <v>8</v>
      </c>
      <c r="K12" s="1">
        <f>K5-1</f>
        <v>2</v>
      </c>
      <c r="L12" s="2">
        <f>SUMSQ(C27:E27)/(K5*K6)-K7</f>
        <v>7.5755555555533647</v>
      </c>
      <c r="M12" s="2">
        <f t="shared" si="2"/>
        <v>3.7877777777766823</v>
      </c>
      <c r="N12" s="2">
        <f t="shared" si="3"/>
        <v>2.4034739136001466</v>
      </c>
      <c r="O12" s="2" t="str">
        <f t="shared" si="4"/>
        <v>TN</v>
      </c>
      <c r="P12" s="2">
        <f t="shared" si="5"/>
        <v>3.4433567793667246</v>
      </c>
      <c r="Q12" s="2">
        <f t="shared" si="6"/>
        <v>5.7190219124822725</v>
      </c>
    </row>
    <row r="13" spans="1:17" ht="15.5" x14ac:dyDescent="0.35">
      <c r="A13" s="5">
        <v>8</v>
      </c>
      <c r="B13" s="19" t="s">
        <v>37</v>
      </c>
      <c r="C13" s="19">
        <v>16.399999999999999</v>
      </c>
      <c r="D13" s="19">
        <v>12</v>
      </c>
      <c r="E13" s="19">
        <v>16</v>
      </c>
      <c r="F13" s="8">
        <f t="shared" si="0"/>
        <v>44.4</v>
      </c>
      <c r="G13" s="2">
        <f t="shared" si="1"/>
        <v>14.799999999999999</v>
      </c>
      <c r="J13" s="2" t="s">
        <v>49</v>
      </c>
      <c r="K13" s="1">
        <f>K6-1</f>
        <v>3</v>
      </c>
      <c r="L13" s="2">
        <f>SUMSQ(F23:F26)/(K5*K4)-K7</f>
        <v>4.4563888888897054</v>
      </c>
      <c r="M13" s="2">
        <f t="shared" si="2"/>
        <v>1.4854629629632352</v>
      </c>
      <c r="N13" s="2">
        <f t="shared" si="3"/>
        <v>0.94257680639252395</v>
      </c>
      <c r="O13" s="2" t="str">
        <f t="shared" si="4"/>
        <v>TN</v>
      </c>
      <c r="P13" s="2">
        <f t="shared" si="5"/>
        <v>3.0491249886524128</v>
      </c>
      <c r="Q13" s="2">
        <f t="shared" si="6"/>
        <v>4.8166057778160596</v>
      </c>
    </row>
    <row r="14" spans="1:17" ht="15.5" x14ac:dyDescent="0.35">
      <c r="A14" s="5">
        <v>9</v>
      </c>
      <c r="B14" s="19" t="s">
        <v>38</v>
      </c>
      <c r="C14" s="19">
        <v>16.600000000000001</v>
      </c>
      <c r="D14" s="19">
        <v>12</v>
      </c>
      <c r="E14" s="19">
        <v>16</v>
      </c>
      <c r="F14" s="8">
        <f t="shared" si="0"/>
        <v>44.6</v>
      </c>
      <c r="G14" s="2">
        <f t="shared" si="1"/>
        <v>14.866666666666667</v>
      </c>
      <c r="J14" s="2" t="s">
        <v>50</v>
      </c>
      <c r="K14" s="1">
        <f>K12*K13</f>
        <v>6</v>
      </c>
      <c r="L14" s="2">
        <f>L11-L12-L13</f>
        <v>16.851111111112914</v>
      </c>
      <c r="M14" s="2">
        <f t="shared" si="2"/>
        <v>2.8085185185188188</v>
      </c>
      <c r="N14" s="2">
        <f t="shared" si="3"/>
        <v>1.7821005853952412</v>
      </c>
      <c r="O14" s="2" t="str">
        <f t="shared" si="4"/>
        <v>TN</v>
      </c>
      <c r="P14" s="2">
        <f t="shared" si="5"/>
        <v>2.5490614138436585</v>
      </c>
      <c r="Q14" s="2">
        <f t="shared" si="6"/>
        <v>3.7583014350037565</v>
      </c>
    </row>
    <row r="15" spans="1:17" ht="15.5" x14ac:dyDescent="0.35">
      <c r="A15" s="5">
        <v>10</v>
      </c>
      <c r="B15" s="19" t="s">
        <v>39</v>
      </c>
      <c r="C15" s="19">
        <v>16.399999999999999</v>
      </c>
      <c r="D15" s="19">
        <v>16</v>
      </c>
      <c r="E15" s="19">
        <v>16</v>
      </c>
      <c r="F15" s="8">
        <f t="shared" si="0"/>
        <v>48.4</v>
      </c>
      <c r="G15" s="2">
        <f t="shared" si="1"/>
        <v>16.133333333333333</v>
      </c>
      <c r="J15" s="2" t="s">
        <v>19</v>
      </c>
      <c r="K15" s="1">
        <f>K22-K11-K10</f>
        <v>22</v>
      </c>
      <c r="L15" s="2">
        <f>L22-L11-L10</f>
        <v>34.671111111110804</v>
      </c>
      <c r="M15" s="2">
        <f t="shared" si="2"/>
        <v>1.575959595959582</v>
      </c>
      <c r="N15" s="17"/>
      <c r="O15" s="17"/>
      <c r="P15" s="17"/>
      <c r="Q15" s="17"/>
    </row>
    <row r="16" spans="1:17" ht="15.5" x14ac:dyDescent="0.35">
      <c r="A16" s="5">
        <v>11</v>
      </c>
      <c r="B16" s="19" t="s">
        <v>40</v>
      </c>
      <c r="C16" s="19">
        <v>15.6</v>
      </c>
      <c r="D16" s="19">
        <v>15.4</v>
      </c>
      <c r="E16" s="19">
        <v>16</v>
      </c>
      <c r="F16" s="8">
        <f t="shared" si="0"/>
        <v>47</v>
      </c>
      <c r="G16" s="2">
        <f t="shared" si="1"/>
        <v>15.666666666666666</v>
      </c>
      <c r="J16" s="2" t="s">
        <v>11</v>
      </c>
      <c r="K16" s="2">
        <f>(3*3*4)-1</f>
        <v>35</v>
      </c>
      <c r="L16" s="2">
        <f>SUMSQ(C6:E17)-K7</f>
        <v>88.583055555556712</v>
      </c>
      <c r="M16" s="17"/>
      <c r="N16" s="18"/>
      <c r="O16" s="18"/>
      <c r="P16" s="18"/>
      <c r="Q16" s="18"/>
    </row>
    <row r="17" spans="1:23" ht="15.5" x14ac:dyDescent="0.35">
      <c r="A17" s="5">
        <v>12</v>
      </c>
      <c r="B17" s="19" t="s">
        <v>41</v>
      </c>
      <c r="C17" s="19">
        <v>15.3</v>
      </c>
      <c r="D17" s="19">
        <v>15.4</v>
      </c>
      <c r="E17" s="19">
        <v>16</v>
      </c>
      <c r="F17" s="8">
        <f t="shared" si="0"/>
        <v>46.7</v>
      </c>
      <c r="G17" s="2">
        <f t="shared" si="1"/>
        <v>15.566666666666668</v>
      </c>
    </row>
    <row r="18" spans="1:23" x14ac:dyDescent="0.35">
      <c r="B18" s="2"/>
      <c r="C18" s="4">
        <f>SUM(C6:C17)</f>
        <v>192.3</v>
      </c>
      <c r="D18" s="4">
        <f t="shared" ref="D18:F18" si="7">SUM(D6:D17)</f>
        <v>170.5</v>
      </c>
      <c r="E18" s="4">
        <f t="shared" si="7"/>
        <v>191.1</v>
      </c>
      <c r="F18" s="9">
        <f t="shared" si="7"/>
        <v>553.9</v>
      </c>
      <c r="G18" s="2"/>
    </row>
    <row r="19" spans="1:23" x14ac:dyDescent="0.35">
      <c r="F19" s="5" t="s">
        <v>51</v>
      </c>
      <c r="G19" s="5">
        <f>E29*((M15/3)^0.5)</f>
        <v>3.7319412989291614</v>
      </c>
    </row>
    <row r="22" spans="1:23" x14ac:dyDescent="0.35">
      <c r="B22" s="11"/>
      <c r="C22" s="11" t="s">
        <v>46</v>
      </c>
      <c r="D22" s="11" t="s">
        <v>47</v>
      </c>
      <c r="E22" s="11" t="s">
        <v>48</v>
      </c>
      <c r="F22" s="11"/>
      <c r="J22" s="2" t="s">
        <v>11</v>
      </c>
      <c r="K22" s="2">
        <f>K4*K5*K6-1</f>
        <v>35</v>
      </c>
      <c r="L22" s="2">
        <f>SUMSQ(C6:E17)-K7</f>
        <v>88.583055555556712</v>
      </c>
      <c r="M22" s="2"/>
      <c r="N22" s="2"/>
      <c r="O22" s="2"/>
      <c r="P22" s="2"/>
      <c r="Q22" s="2"/>
    </row>
    <row r="23" spans="1:23" ht="15.5" x14ac:dyDescent="0.35">
      <c r="B23" s="11" t="s">
        <v>42</v>
      </c>
      <c r="C23" s="11">
        <f>F6</f>
        <v>40.799999999999997</v>
      </c>
      <c r="D23" s="11">
        <f>F10</f>
        <v>48.8</v>
      </c>
      <c r="E23" s="11">
        <f>F14</f>
        <v>44.6</v>
      </c>
      <c r="F23" s="11">
        <f>SUM(C23:E23)</f>
        <v>134.19999999999999</v>
      </c>
      <c r="I23" s="2"/>
      <c r="J23" s="2" t="s">
        <v>20</v>
      </c>
      <c r="K23" s="2" t="s">
        <v>21</v>
      </c>
      <c r="L23" s="2" t="s">
        <v>22</v>
      </c>
      <c r="M23" s="2" t="s">
        <v>23</v>
      </c>
      <c r="N23" s="12" t="s">
        <v>5</v>
      </c>
    </row>
    <row r="24" spans="1:23" x14ac:dyDescent="0.35">
      <c r="B24" s="11" t="s">
        <v>43</v>
      </c>
      <c r="C24" s="11">
        <f>F7</f>
        <v>42.2</v>
      </c>
      <c r="D24" s="11">
        <f>F11</f>
        <v>46.6</v>
      </c>
      <c r="E24" s="11">
        <f>F15</f>
        <v>48.4</v>
      </c>
      <c r="F24" s="11">
        <f t="shared" ref="F24:F26" si="8">SUM(C24:E24)</f>
        <v>137.20000000000002</v>
      </c>
      <c r="I24" s="2" t="s">
        <v>16</v>
      </c>
      <c r="J24" s="2">
        <v>7.5250000000000004</v>
      </c>
      <c r="K24" s="2">
        <v>7.9416666666666664</v>
      </c>
      <c r="L24" s="2">
        <v>9.2916666666666661</v>
      </c>
      <c r="M24" s="2">
        <v>6.583333333333333</v>
      </c>
      <c r="N24" s="2">
        <f>AVERAGE(K24:M24)</f>
        <v>7.9388888888888891</v>
      </c>
      <c r="P24" s="4" t="s">
        <v>16</v>
      </c>
      <c r="Q24" s="2">
        <f>AVERAGE(N24:P24)</f>
        <v>7.9388888888888891</v>
      </c>
      <c r="R24" s="5">
        <f>Q24+Q27</f>
        <v>10.659285605707062</v>
      </c>
      <c r="S24" s="5" t="s">
        <v>25</v>
      </c>
    </row>
    <row r="25" spans="1:23" x14ac:dyDescent="0.35">
      <c r="B25" s="11" t="s">
        <v>44</v>
      </c>
      <c r="C25" s="11">
        <f>F8</f>
        <v>45.5</v>
      </c>
      <c r="D25" s="11">
        <f>F12</f>
        <v>50.3</v>
      </c>
      <c r="E25" s="11">
        <f>F16</f>
        <v>47</v>
      </c>
      <c r="F25" s="11">
        <f t="shared" si="8"/>
        <v>142.80000000000001</v>
      </c>
      <c r="I25" s="2" t="s">
        <v>17</v>
      </c>
      <c r="J25" s="2">
        <v>10.758333333333333</v>
      </c>
      <c r="K25" s="2">
        <v>9.5583333333333336</v>
      </c>
      <c r="L25" s="2">
        <v>9.4916666666666671</v>
      </c>
      <c r="M25" s="2">
        <v>8.2916666666666661</v>
      </c>
      <c r="N25" s="2">
        <f>AVERAGE(K25:M25)</f>
        <v>9.1138888888888889</v>
      </c>
      <c r="P25" s="4" t="s">
        <v>17</v>
      </c>
      <c r="Q25" s="2">
        <f>AVERAGE(N25:P25)</f>
        <v>9.1138888888888889</v>
      </c>
      <c r="R25" s="5">
        <f>Q25+Q27</f>
        <v>11.834285605707061</v>
      </c>
      <c r="S25" s="5" t="s">
        <v>25</v>
      </c>
    </row>
    <row r="26" spans="1:23" x14ac:dyDescent="0.35">
      <c r="B26" s="11" t="s">
        <v>45</v>
      </c>
      <c r="C26" s="11">
        <f>F9</f>
        <v>48.6</v>
      </c>
      <c r="D26" s="11">
        <f>F13</f>
        <v>44.4</v>
      </c>
      <c r="E26" s="11">
        <f>F17</f>
        <v>46.7</v>
      </c>
      <c r="F26" s="11">
        <f t="shared" si="8"/>
        <v>139.69999999999999</v>
      </c>
      <c r="I26" s="2" t="s">
        <v>18</v>
      </c>
      <c r="J26" s="2">
        <v>9.0666666666666664</v>
      </c>
      <c r="K26" s="2">
        <v>10.558333333333334</v>
      </c>
      <c r="L26" s="2">
        <v>8.9583333333333339</v>
      </c>
      <c r="M26" s="2">
        <v>9.7416666666666671</v>
      </c>
      <c r="N26" s="2">
        <f>AVERAGE(K26:M26)</f>
        <v>9.7527777777777782</v>
      </c>
      <c r="P26" s="4" t="s">
        <v>18</v>
      </c>
      <c r="Q26" s="2">
        <f>AVERAGE(N26:P26)</f>
        <v>9.7527777777777782</v>
      </c>
      <c r="S26" s="5" t="s">
        <v>25</v>
      </c>
    </row>
    <row r="27" spans="1:23" ht="18.5" x14ac:dyDescent="0.45">
      <c r="B27" s="11"/>
      <c r="C27" s="11">
        <f>SUM(C23:C26)</f>
        <v>177.1</v>
      </c>
      <c r="D27" s="11">
        <f t="shared" ref="D27:E27" si="9">SUM(D23:D26)</f>
        <v>190.1</v>
      </c>
      <c r="E27" s="11">
        <f t="shared" si="9"/>
        <v>186.7</v>
      </c>
      <c r="F27" s="11"/>
      <c r="L27" s="10"/>
      <c r="M27" s="5" t="s">
        <v>24</v>
      </c>
      <c r="N27" s="5">
        <f>E30*((M15/3)^0.5)</f>
        <v>2.5766267853356322</v>
      </c>
      <c r="Q27" s="5">
        <v>2.7203967168181724</v>
      </c>
    </row>
    <row r="28" spans="1:23" ht="18.5" x14ac:dyDescent="0.45">
      <c r="K28" s="10"/>
    </row>
    <row r="29" spans="1:23" x14ac:dyDescent="0.35">
      <c r="C29" s="21" t="s">
        <v>27</v>
      </c>
      <c r="D29" s="21"/>
      <c r="E29" s="5">
        <v>5.149</v>
      </c>
    </row>
    <row r="30" spans="1:23" ht="15.5" x14ac:dyDescent="0.35">
      <c r="C30" s="21" t="s">
        <v>26</v>
      </c>
      <c r="D30" s="21"/>
      <c r="E30" s="5">
        <v>3.5550000000000002</v>
      </c>
      <c r="I30" s="12"/>
      <c r="J30" s="12" t="s">
        <v>16</v>
      </c>
      <c r="K30" s="12" t="s">
        <v>17</v>
      </c>
      <c r="L30" s="12" t="s">
        <v>18</v>
      </c>
      <c r="M30" s="12" t="s">
        <v>5</v>
      </c>
      <c r="O30" s="3"/>
      <c r="P30" s="12" t="s">
        <v>5</v>
      </c>
      <c r="Q30" s="3"/>
      <c r="R30" s="3"/>
      <c r="S30" s="13"/>
      <c r="U30" s="13"/>
    </row>
    <row r="31" spans="1:23" ht="15.5" x14ac:dyDescent="0.35">
      <c r="C31" s="21" t="s">
        <v>28</v>
      </c>
      <c r="D31" s="21"/>
      <c r="E31" s="5">
        <v>3.93</v>
      </c>
      <c r="I31" s="12" t="s">
        <v>20</v>
      </c>
      <c r="J31" s="5">
        <v>7.5249999999999995</v>
      </c>
      <c r="K31" s="5">
        <v>10.758333333333333</v>
      </c>
      <c r="L31" s="16">
        <v>9.0666666666666664</v>
      </c>
      <c r="M31" s="2">
        <f>AVERAGE(J31:L31)</f>
        <v>9.1166666666666654</v>
      </c>
      <c r="O31" s="12" t="s">
        <v>23</v>
      </c>
      <c r="P31" s="2">
        <f>AVERAGE(M31:O31)</f>
        <v>9.1166666666666654</v>
      </c>
      <c r="Q31" s="3"/>
      <c r="R31" s="3"/>
      <c r="U31" s="16"/>
      <c r="W31" s="16"/>
    </row>
    <row r="32" spans="1:23" ht="15.5" x14ac:dyDescent="0.35">
      <c r="I32" s="12" t="s">
        <v>21</v>
      </c>
      <c r="J32" s="5">
        <v>7.9416666666666664</v>
      </c>
      <c r="K32" s="5">
        <v>9.5583333333333336</v>
      </c>
      <c r="L32" s="16">
        <v>10.558333333333334</v>
      </c>
      <c r="M32" s="2">
        <f>AVERAGE(J32:L32)</f>
        <v>9.3527777777777779</v>
      </c>
      <c r="O32" s="12" t="s">
        <v>20</v>
      </c>
      <c r="P32" s="2">
        <f>AVERAGE(M32:O32)</f>
        <v>9.3527777777777779</v>
      </c>
      <c r="Q32" s="3"/>
      <c r="R32" s="3"/>
      <c r="U32" s="16"/>
      <c r="W32" s="16"/>
    </row>
    <row r="33" spans="9:23" ht="15.5" x14ac:dyDescent="0.35">
      <c r="I33" s="12" t="s">
        <v>22</v>
      </c>
      <c r="J33" s="5">
        <v>9.2916666666666661</v>
      </c>
      <c r="K33" s="5">
        <v>9.4916666666666671</v>
      </c>
      <c r="L33" s="16">
        <v>8.9583333333333339</v>
      </c>
      <c r="M33" s="2">
        <f>AVERAGE(J33:L33)</f>
        <v>9.2472222222222218</v>
      </c>
      <c r="O33" s="12" t="s">
        <v>22</v>
      </c>
      <c r="P33" s="2">
        <f>AVERAGE(M33:O33)</f>
        <v>9.2472222222222218</v>
      </c>
      <c r="Q33" s="3"/>
      <c r="R33" s="3"/>
      <c r="U33" s="16"/>
      <c r="W33" s="16"/>
    </row>
    <row r="34" spans="9:23" ht="15.5" x14ac:dyDescent="0.35">
      <c r="I34" s="12" t="s">
        <v>23</v>
      </c>
      <c r="J34" s="5">
        <v>6.583333333333333</v>
      </c>
      <c r="K34" s="16">
        <v>8.2916666666666661</v>
      </c>
      <c r="L34" s="5">
        <v>9.7416666666666671</v>
      </c>
      <c r="M34" s="2">
        <f>AVERAGE(J34:L34)</f>
        <v>8.2055555555555557</v>
      </c>
      <c r="O34" s="12" t="s">
        <v>21</v>
      </c>
      <c r="P34" s="2">
        <f>AVERAGE(M34:O34)</f>
        <v>8.2055555555555557</v>
      </c>
      <c r="Q34" s="3"/>
      <c r="R34" s="3"/>
      <c r="U34" s="16"/>
      <c r="W34" s="16"/>
    </row>
    <row r="35" spans="9:23" ht="18.5" x14ac:dyDescent="0.45">
      <c r="I35" s="14"/>
      <c r="K35" s="10"/>
      <c r="L35" s="5" t="s">
        <v>24</v>
      </c>
      <c r="M35" s="15">
        <f>E31*((M15/3)^0.5)</f>
        <v>2.8484228597381249</v>
      </c>
      <c r="P35" s="5" t="s">
        <v>29</v>
      </c>
    </row>
    <row r="50" spans="11:11" ht="18.5" x14ac:dyDescent="0.45">
      <c r="K50" s="10"/>
    </row>
  </sheetData>
  <sortState xmlns:xlrd2="http://schemas.microsoft.com/office/spreadsheetml/2017/richdata2" ref="P24:Q26">
    <sortCondition ref="Q24:Q26"/>
  </sortState>
  <mergeCells count="7">
    <mergeCell ref="G4:G5"/>
    <mergeCell ref="C29:D29"/>
    <mergeCell ref="C30:D30"/>
    <mergeCell ref="C31:D31"/>
    <mergeCell ref="B4:B5"/>
    <mergeCell ref="C4:E4"/>
    <mergeCell ref="F4:F5"/>
  </mergeCells>
  <phoneticPr fontId="3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208BA-73CE-4797-915B-1B78F8C12BC1}">
  <dimension ref="A3:Y50"/>
  <sheetViews>
    <sheetView topLeftCell="H4" workbookViewId="0">
      <selection activeCell="X20" sqref="X20"/>
    </sheetView>
  </sheetViews>
  <sheetFormatPr defaultColWidth="9.1796875" defaultRowHeight="14.5" x14ac:dyDescent="0.35"/>
  <cols>
    <col min="1" max="1" width="5.81640625" style="5" customWidth="1"/>
    <col min="2" max="2" width="14" style="5" customWidth="1"/>
    <col min="3" max="5" width="9.1796875" style="5"/>
    <col min="6" max="6" width="9.81640625" style="5" customWidth="1"/>
    <col min="7" max="7" width="11" style="5" customWidth="1"/>
    <col min="8" max="17" width="9.1796875" style="5"/>
    <col min="18" max="18" width="8.26953125" style="5" customWidth="1"/>
    <col min="19" max="19" width="3.453125" style="5" customWidth="1"/>
    <col min="20" max="20" width="3.7265625" style="5" customWidth="1"/>
    <col min="21" max="16384" width="9.1796875" style="5"/>
  </cols>
  <sheetData>
    <row r="3" spans="1:25" ht="15.5" x14ac:dyDescent="0.35">
      <c r="E3" s="6"/>
    </row>
    <row r="4" spans="1:25" x14ac:dyDescent="0.35">
      <c r="B4" s="20" t="s">
        <v>0</v>
      </c>
      <c r="C4" s="22" t="s">
        <v>1</v>
      </c>
      <c r="D4" s="22"/>
      <c r="E4" s="22"/>
      <c r="F4" s="20" t="s">
        <v>6</v>
      </c>
      <c r="G4" s="20" t="s">
        <v>5</v>
      </c>
      <c r="J4" s="5" t="s">
        <v>7</v>
      </c>
      <c r="K4" s="5">
        <v>3</v>
      </c>
    </row>
    <row r="5" spans="1:25" ht="15.5" x14ac:dyDescent="0.35">
      <c r="B5" s="20"/>
      <c r="C5" s="7" t="s">
        <v>2</v>
      </c>
      <c r="D5" s="7" t="s">
        <v>3</v>
      </c>
      <c r="E5" s="7" t="s">
        <v>4</v>
      </c>
      <c r="F5" s="20"/>
      <c r="G5" s="20"/>
      <c r="J5" s="5" t="s">
        <v>8</v>
      </c>
      <c r="K5" s="5">
        <v>3</v>
      </c>
    </row>
    <row r="6" spans="1:25" ht="15.5" x14ac:dyDescent="0.35">
      <c r="A6" s="5">
        <v>1</v>
      </c>
      <c r="B6" s="19" t="s">
        <v>30</v>
      </c>
      <c r="C6" s="19">
        <v>17.600000000000001</v>
      </c>
      <c r="D6" s="19">
        <v>18</v>
      </c>
      <c r="E6" s="19">
        <v>19</v>
      </c>
      <c r="F6" s="8">
        <f>C6+D6+E6</f>
        <v>54.6</v>
      </c>
      <c r="G6" s="2">
        <f>AVERAGE(C6:E6)</f>
        <v>18.2</v>
      </c>
      <c r="J6" s="5" t="s">
        <v>49</v>
      </c>
      <c r="K6" s="5">
        <v>4</v>
      </c>
      <c r="U6" s="5">
        <f>G6</f>
        <v>18.2</v>
      </c>
      <c r="V6" s="5" t="s">
        <v>25</v>
      </c>
      <c r="W6" s="5">
        <v>18.2</v>
      </c>
      <c r="X6" s="5" t="s">
        <v>25</v>
      </c>
      <c r="Y6" s="5">
        <f>W6+U$19</f>
        <v>20.505608423064004</v>
      </c>
    </row>
    <row r="7" spans="1:25" ht="15.5" x14ac:dyDescent="0.35">
      <c r="A7" s="5">
        <v>2</v>
      </c>
      <c r="B7" s="19" t="s">
        <v>31</v>
      </c>
      <c r="C7" s="19">
        <v>19.2</v>
      </c>
      <c r="D7" s="19">
        <v>21</v>
      </c>
      <c r="E7" s="19">
        <v>18</v>
      </c>
      <c r="F7" s="8">
        <f t="shared" ref="F7:F17" si="0">C7+D7+E7</f>
        <v>58.2</v>
      </c>
      <c r="G7" s="2">
        <f t="shared" ref="G7:G17" si="1">AVERAGE(C7:E7)</f>
        <v>19.400000000000002</v>
      </c>
      <c r="J7" s="5" t="s">
        <v>9</v>
      </c>
      <c r="K7" s="5">
        <f>(F18^2)/(K4*K5*K6)</f>
        <v>16589.439999999999</v>
      </c>
      <c r="U7" s="5">
        <f t="shared" ref="U7:U19" si="2">G7</f>
        <v>19.400000000000002</v>
      </c>
      <c r="V7" s="5" t="s">
        <v>52</v>
      </c>
      <c r="W7" s="5">
        <v>19.400000000000002</v>
      </c>
      <c r="X7" s="5" t="s">
        <v>52</v>
      </c>
      <c r="Y7" s="5">
        <f t="shared" ref="Y7:Y17" si="3">W7+U$19</f>
        <v>21.705608423064007</v>
      </c>
    </row>
    <row r="8" spans="1:25" ht="15.5" x14ac:dyDescent="0.35">
      <c r="A8" s="5">
        <v>3</v>
      </c>
      <c r="B8" s="19" t="s">
        <v>32</v>
      </c>
      <c r="C8" s="19">
        <v>20.7</v>
      </c>
      <c r="D8" s="19">
        <v>21</v>
      </c>
      <c r="E8" s="19">
        <v>20</v>
      </c>
      <c r="F8" s="8">
        <f t="shared" si="0"/>
        <v>61.7</v>
      </c>
      <c r="G8" s="2">
        <f t="shared" si="1"/>
        <v>20.566666666666666</v>
      </c>
      <c r="U8" s="5">
        <f t="shared" si="2"/>
        <v>20.566666666666666</v>
      </c>
      <c r="V8" s="5" t="s">
        <v>60</v>
      </c>
      <c r="W8" s="5">
        <v>20.466666666666665</v>
      </c>
      <c r="X8" s="5" t="s">
        <v>54</v>
      </c>
      <c r="Y8" s="5">
        <f t="shared" si="3"/>
        <v>22.77227508973067</v>
      </c>
    </row>
    <row r="9" spans="1:25" ht="15.5" x14ac:dyDescent="0.35">
      <c r="A9" s="5">
        <v>4</v>
      </c>
      <c r="B9" s="19" t="s">
        <v>33</v>
      </c>
      <c r="C9" s="19">
        <v>21.9</v>
      </c>
      <c r="D9" s="19">
        <v>23</v>
      </c>
      <c r="E9" s="19">
        <v>23</v>
      </c>
      <c r="F9" s="8">
        <f t="shared" si="0"/>
        <v>67.900000000000006</v>
      </c>
      <c r="G9" s="2">
        <f t="shared" si="1"/>
        <v>22.633333333333336</v>
      </c>
      <c r="J9" s="2" t="s">
        <v>10</v>
      </c>
      <c r="K9" s="2" t="s">
        <v>12</v>
      </c>
      <c r="L9" s="2" t="s">
        <v>14</v>
      </c>
      <c r="M9" s="2" t="s">
        <v>13</v>
      </c>
      <c r="N9" s="2" t="s">
        <v>15</v>
      </c>
      <c r="O9" s="2"/>
      <c r="P9" s="2">
        <v>0.05</v>
      </c>
      <c r="Q9" s="2">
        <v>0.01</v>
      </c>
      <c r="U9" s="5">
        <f t="shared" si="2"/>
        <v>22.633333333333336</v>
      </c>
      <c r="V9" s="5" t="s">
        <v>62</v>
      </c>
      <c r="W9" s="5">
        <v>20.566666666666666</v>
      </c>
      <c r="X9" s="5" t="s">
        <v>57</v>
      </c>
      <c r="Y9" s="5">
        <f t="shared" si="3"/>
        <v>22.872275089730671</v>
      </c>
    </row>
    <row r="10" spans="1:25" ht="15.5" x14ac:dyDescent="0.35">
      <c r="A10" s="5">
        <v>5</v>
      </c>
      <c r="B10" s="19" t="s">
        <v>34</v>
      </c>
      <c r="C10" s="19">
        <v>21.6</v>
      </c>
      <c r="D10" s="19">
        <v>22</v>
      </c>
      <c r="E10" s="19">
        <v>21</v>
      </c>
      <c r="F10" s="8">
        <f t="shared" si="0"/>
        <v>64.599999999999994</v>
      </c>
      <c r="G10" s="2">
        <f t="shared" si="1"/>
        <v>21.533333333333331</v>
      </c>
      <c r="J10" s="2" t="s">
        <v>7</v>
      </c>
      <c r="K10" s="1">
        <f>K4-1</f>
        <v>2</v>
      </c>
      <c r="L10" s="2">
        <f>SUMSQ(C18:E18)/12-K7</f>
        <v>2.8466666666681704</v>
      </c>
      <c r="M10" s="2">
        <f>L10/K10</f>
        <v>1.4233333333340852</v>
      </c>
      <c r="N10" s="2">
        <f>M10/$M$15</f>
        <v>2.3662468513872477</v>
      </c>
      <c r="O10" s="2" t="str">
        <f>IF(N10&lt;P10,"TN",IF(N10&lt;Q10,"*","**"))</f>
        <v>TN</v>
      </c>
      <c r="P10" s="2">
        <f>FINV(5%,$K10,$K$15)</f>
        <v>3.4433567793667246</v>
      </c>
      <c r="Q10" s="2">
        <f>FINV(1%,$K10,$K$15)</f>
        <v>5.7190219124822725</v>
      </c>
      <c r="U10" s="5">
        <f t="shared" si="2"/>
        <v>21.533333333333331</v>
      </c>
      <c r="V10" s="5" t="s">
        <v>60</v>
      </c>
      <c r="W10" s="5">
        <v>21.533333333333331</v>
      </c>
      <c r="X10" s="5" t="s">
        <v>60</v>
      </c>
      <c r="Y10" s="5">
        <f t="shared" si="3"/>
        <v>23.838941756397336</v>
      </c>
    </row>
    <row r="11" spans="1:25" ht="15.5" x14ac:dyDescent="0.35">
      <c r="A11" s="5">
        <v>6</v>
      </c>
      <c r="B11" s="19" t="s">
        <v>35</v>
      </c>
      <c r="C11" s="19">
        <v>20.399999999999999</v>
      </c>
      <c r="D11" s="19">
        <v>21</v>
      </c>
      <c r="E11" s="19">
        <v>20</v>
      </c>
      <c r="F11" s="8">
        <f t="shared" si="0"/>
        <v>61.4</v>
      </c>
      <c r="G11" s="2">
        <f t="shared" si="1"/>
        <v>20.466666666666665</v>
      </c>
      <c r="J11" s="2" t="s">
        <v>8</v>
      </c>
      <c r="K11" s="1">
        <f>K5*K6-1</f>
        <v>11</v>
      </c>
      <c r="L11" s="2">
        <f>SUMSQ(F6:F17)/K4-K7</f>
        <v>83.000000000003638</v>
      </c>
      <c r="M11" s="2">
        <f t="shared" ref="M11:M15" si="4">L11/K11</f>
        <v>7.5454545454548763</v>
      </c>
      <c r="N11" s="2">
        <f t="shared" ref="N11:N14" si="5">M11/$M$15</f>
        <v>12.544080604537776</v>
      </c>
      <c r="O11" s="2" t="str">
        <f t="shared" ref="O11:O14" si="6">IF(N11&lt;P11,"TN",IF(N11&lt;P11,"*","**"))</f>
        <v>**</v>
      </c>
      <c r="P11" s="2">
        <f t="shared" ref="P11:P14" si="7">FINV(5%,K11,$K$15)</f>
        <v>2.2585183566229916</v>
      </c>
      <c r="Q11" s="2">
        <f t="shared" ref="Q11:Q14" si="8">FINV(1%,$K11,$K$15)</f>
        <v>3.1837421959607717</v>
      </c>
      <c r="U11" s="5">
        <f t="shared" si="2"/>
        <v>20.466666666666665</v>
      </c>
      <c r="V11" s="5" t="s">
        <v>54</v>
      </c>
      <c r="W11" s="5">
        <v>21.599999999999998</v>
      </c>
      <c r="X11" s="5" t="s">
        <v>60</v>
      </c>
      <c r="Y11" s="5">
        <f t="shared" si="3"/>
        <v>23.905608423064002</v>
      </c>
    </row>
    <row r="12" spans="1:25" ht="15.5" x14ac:dyDescent="0.35">
      <c r="A12" s="5">
        <v>7</v>
      </c>
      <c r="B12" s="19" t="s">
        <v>36</v>
      </c>
      <c r="C12" s="19">
        <v>22.8</v>
      </c>
      <c r="D12" s="19">
        <v>21</v>
      </c>
      <c r="E12" s="19">
        <v>21</v>
      </c>
      <c r="F12" s="8">
        <f t="shared" si="0"/>
        <v>64.8</v>
      </c>
      <c r="G12" s="2">
        <f t="shared" si="1"/>
        <v>21.599999999999998</v>
      </c>
      <c r="J12" s="2" t="s">
        <v>8</v>
      </c>
      <c r="K12" s="1">
        <f>K5-1</f>
        <v>2</v>
      </c>
      <c r="L12" s="2">
        <f>SUMSQ(C27:E27)/(K5*K6)-K7</f>
        <v>31.286666666666861</v>
      </c>
      <c r="M12" s="2">
        <f t="shared" si="4"/>
        <v>15.64333333333343</v>
      </c>
      <c r="N12" s="2">
        <f t="shared" si="5"/>
        <v>26.006549118394744</v>
      </c>
      <c r="O12" s="2" t="str">
        <f t="shared" si="6"/>
        <v>**</v>
      </c>
      <c r="P12" s="2">
        <f t="shared" si="7"/>
        <v>3.4433567793667246</v>
      </c>
      <c r="Q12" s="2">
        <f t="shared" si="8"/>
        <v>5.7190219124822725</v>
      </c>
      <c r="U12" s="5">
        <f t="shared" si="2"/>
        <v>21.599999999999998</v>
      </c>
      <c r="V12" s="5" t="s">
        <v>60</v>
      </c>
      <c r="W12" s="5">
        <v>21.733333333333334</v>
      </c>
      <c r="X12" s="5" t="s">
        <v>61</v>
      </c>
      <c r="Y12" s="5">
        <f t="shared" si="3"/>
        <v>24.038941756397339</v>
      </c>
    </row>
    <row r="13" spans="1:25" ht="15.5" x14ac:dyDescent="0.35">
      <c r="A13" s="5">
        <v>8</v>
      </c>
      <c r="B13" s="19" t="s">
        <v>37</v>
      </c>
      <c r="C13" s="19">
        <v>23.6</v>
      </c>
      <c r="D13" s="19">
        <v>24</v>
      </c>
      <c r="E13" s="19">
        <v>23</v>
      </c>
      <c r="F13" s="8">
        <f t="shared" si="0"/>
        <v>70.599999999999994</v>
      </c>
      <c r="G13" s="2">
        <f t="shared" si="1"/>
        <v>23.533333333333331</v>
      </c>
      <c r="J13" s="2" t="s">
        <v>49</v>
      </c>
      <c r="K13" s="1">
        <f>K6-1</f>
        <v>3</v>
      </c>
      <c r="L13" s="2">
        <f>SUMSQ(F23:F26)/(K5*K4)-K7</f>
        <v>38.415555555555329</v>
      </c>
      <c r="M13" s="2">
        <f t="shared" si="4"/>
        <v>12.80518518518511</v>
      </c>
      <c r="N13" s="2">
        <f t="shared" si="5"/>
        <v>21.288217184444186</v>
      </c>
      <c r="O13" s="2" t="str">
        <f t="shared" si="6"/>
        <v>**</v>
      </c>
      <c r="P13" s="2">
        <f t="shared" si="7"/>
        <v>3.0491249886524128</v>
      </c>
      <c r="Q13" s="2">
        <f t="shared" si="8"/>
        <v>4.8166057778160596</v>
      </c>
      <c r="U13" s="5">
        <f t="shared" si="2"/>
        <v>23.533333333333331</v>
      </c>
      <c r="V13" s="5" t="s">
        <v>63</v>
      </c>
      <c r="W13" s="5">
        <v>21.933333333333334</v>
      </c>
      <c r="X13" s="5" t="s">
        <v>62</v>
      </c>
      <c r="Y13" s="5">
        <f t="shared" si="3"/>
        <v>24.238941756397338</v>
      </c>
    </row>
    <row r="14" spans="1:25" ht="15.5" x14ac:dyDescent="0.35">
      <c r="A14" s="5">
        <v>9</v>
      </c>
      <c r="B14" s="19" t="s">
        <v>38</v>
      </c>
      <c r="C14" s="19">
        <v>22.9</v>
      </c>
      <c r="D14" s="19">
        <v>22</v>
      </c>
      <c r="E14" s="19">
        <v>23</v>
      </c>
      <c r="F14" s="8">
        <f t="shared" si="0"/>
        <v>67.900000000000006</v>
      </c>
      <c r="G14" s="2">
        <f t="shared" si="1"/>
        <v>22.633333333333336</v>
      </c>
      <c r="J14" s="2" t="s">
        <v>50</v>
      </c>
      <c r="K14" s="1">
        <f>K12*K13</f>
        <v>6</v>
      </c>
      <c r="L14" s="2">
        <f>L11-L12-L13</f>
        <v>13.297777777781448</v>
      </c>
      <c r="M14" s="2">
        <f t="shared" si="4"/>
        <v>2.2162962962969082</v>
      </c>
      <c r="N14" s="2">
        <f t="shared" si="5"/>
        <v>3.6845228099655789</v>
      </c>
      <c r="O14" s="2" t="str">
        <f t="shared" si="6"/>
        <v>**</v>
      </c>
      <c r="P14" s="2">
        <f t="shared" si="7"/>
        <v>2.5490614138436585</v>
      </c>
      <c r="Q14" s="2">
        <f t="shared" si="8"/>
        <v>3.7583014350037565</v>
      </c>
      <c r="U14" s="5">
        <f t="shared" si="2"/>
        <v>22.633333333333336</v>
      </c>
      <c r="V14" s="5" t="s">
        <v>62</v>
      </c>
      <c r="W14" s="5">
        <v>22.633333333333336</v>
      </c>
      <c r="X14" s="5" t="s">
        <v>62</v>
      </c>
      <c r="Y14" s="5">
        <f t="shared" si="3"/>
        <v>24.938941756397341</v>
      </c>
    </row>
    <row r="15" spans="1:25" ht="15.5" x14ac:dyDescent="0.35">
      <c r="A15" s="5">
        <v>10</v>
      </c>
      <c r="B15" s="19" t="s">
        <v>39</v>
      </c>
      <c r="C15" s="19">
        <v>21.2</v>
      </c>
      <c r="D15" s="19">
        <v>23</v>
      </c>
      <c r="E15" s="19">
        <v>21</v>
      </c>
      <c r="F15" s="8">
        <f t="shared" si="0"/>
        <v>65.2</v>
      </c>
      <c r="G15" s="2">
        <f t="shared" si="1"/>
        <v>21.733333333333334</v>
      </c>
      <c r="J15" s="2" t="s">
        <v>19</v>
      </c>
      <c r="K15" s="1">
        <f>K22-K11-K10</f>
        <v>22</v>
      </c>
      <c r="L15" s="2">
        <f>L22-L11-L10</f>
        <v>13.233333333329938</v>
      </c>
      <c r="M15" s="2">
        <f t="shared" si="4"/>
        <v>0.60151515151499713</v>
      </c>
      <c r="N15" s="17"/>
      <c r="O15" s="17"/>
      <c r="P15" s="17"/>
      <c r="Q15" s="17"/>
      <c r="U15" s="5">
        <f t="shared" si="2"/>
        <v>21.733333333333334</v>
      </c>
      <c r="V15" s="5" t="s">
        <v>61</v>
      </c>
      <c r="W15" s="5">
        <v>22.633333333333336</v>
      </c>
      <c r="X15" s="5" t="s">
        <v>62</v>
      </c>
      <c r="Y15" s="5">
        <f t="shared" si="3"/>
        <v>24.938941756397341</v>
      </c>
    </row>
    <row r="16" spans="1:25" ht="15.5" x14ac:dyDescent="0.35">
      <c r="A16" s="5">
        <v>11</v>
      </c>
      <c r="B16" s="19" t="s">
        <v>40</v>
      </c>
      <c r="C16" s="19">
        <v>22.8</v>
      </c>
      <c r="D16" s="19">
        <v>22</v>
      </c>
      <c r="E16" s="19">
        <v>21</v>
      </c>
      <c r="F16" s="8">
        <f t="shared" si="0"/>
        <v>65.8</v>
      </c>
      <c r="G16" s="2">
        <f t="shared" si="1"/>
        <v>21.933333333333334</v>
      </c>
      <c r="J16" s="2" t="s">
        <v>11</v>
      </c>
      <c r="K16" s="2">
        <f>(3*3*4)-1</f>
        <v>35</v>
      </c>
      <c r="L16" s="2">
        <f>SUMSQ(C6:E17)-K7</f>
        <v>99.080000000001746</v>
      </c>
      <c r="M16" s="17"/>
      <c r="N16" s="18"/>
      <c r="O16" s="18"/>
      <c r="P16" s="18"/>
      <c r="Q16" s="18"/>
      <c r="U16" s="5">
        <f t="shared" si="2"/>
        <v>21.933333333333334</v>
      </c>
      <c r="V16" s="5" t="s">
        <v>62</v>
      </c>
      <c r="W16" s="5">
        <v>23.366666666666664</v>
      </c>
      <c r="X16" s="5" t="s">
        <v>63</v>
      </c>
      <c r="Y16" s="5">
        <f t="shared" si="3"/>
        <v>25.672275089730668</v>
      </c>
    </row>
    <row r="17" spans="1:25" ht="15.5" x14ac:dyDescent="0.35">
      <c r="A17" s="5">
        <v>12</v>
      </c>
      <c r="B17" s="19" t="s">
        <v>41</v>
      </c>
      <c r="C17" s="19">
        <v>24.1</v>
      </c>
      <c r="D17" s="19">
        <v>23</v>
      </c>
      <c r="E17" s="19">
        <v>23</v>
      </c>
      <c r="F17" s="8">
        <f t="shared" si="0"/>
        <v>70.099999999999994</v>
      </c>
      <c r="G17" s="2">
        <f t="shared" si="1"/>
        <v>23.366666666666664</v>
      </c>
      <c r="U17" s="5">
        <f t="shared" si="2"/>
        <v>23.366666666666664</v>
      </c>
      <c r="V17" s="5" t="s">
        <v>63</v>
      </c>
      <c r="W17" s="5">
        <v>23.533333333333331</v>
      </c>
      <c r="X17" s="5" t="s">
        <v>63</v>
      </c>
      <c r="Y17" s="5">
        <f t="shared" si="3"/>
        <v>25.838941756397336</v>
      </c>
    </row>
    <row r="18" spans="1:25" x14ac:dyDescent="0.35">
      <c r="B18" s="2"/>
      <c r="C18" s="4">
        <f>SUM(C6:C17)</f>
        <v>258.8</v>
      </c>
      <c r="D18" s="4">
        <f t="shared" ref="D18:F18" si="9">SUM(D6:D17)</f>
        <v>261</v>
      </c>
      <c r="E18" s="4">
        <f t="shared" si="9"/>
        <v>253</v>
      </c>
      <c r="F18" s="9">
        <f t="shared" si="9"/>
        <v>772.8</v>
      </c>
      <c r="G18" s="2"/>
      <c r="U18" s="5">
        <f t="shared" si="2"/>
        <v>0</v>
      </c>
    </row>
    <row r="19" spans="1:25" x14ac:dyDescent="0.35">
      <c r="G19" s="5">
        <f>E29*((M15/3)^0.5)</f>
        <v>2.3056084230640046</v>
      </c>
      <c r="U19" s="5">
        <f t="shared" si="2"/>
        <v>2.3056084230640046</v>
      </c>
    </row>
    <row r="22" spans="1:25" x14ac:dyDescent="0.35">
      <c r="B22" s="11"/>
      <c r="C22" s="11" t="s">
        <v>46</v>
      </c>
      <c r="D22" s="11" t="s">
        <v>47</v>
      </c>
      <c r="E22" s="11" t="s">
        <v>48</v>
      </c>
      <c r="F22" s="11"/>
      <c r="J22" s="2" t="s">
        <v>11</v>
      </c>
      <c r="K22" s="2">
        <f>K4*K5*K6-1</f>
        <v>35</v>
      </c>
      <c r="L22" s="2">
        <f>SUMSQ(C6:E17)-K7</f>
        <v>99.080000000001746</v>
      </c>
      <c r="M22" s="2"/>
      <c r="N22" s="2"/>
      <c r="O22" s="2"/>
      <c r="P22" s="2"/>
      <c r="Q22" s="2"/>
    </row>
    <row r="23" spans="1:25" ht="15.5" x14ac:dyDescent="0.35">
      <c r="B23" s="11" t="s">
        <v>42</v>
      </c>
      <c r="C23" s="11">
        <f>F6</f>
        <v>54.6</v>
      </c>
      <c r="D23" s="11">
        <f>F10</f>
        <v>64.599999999999994</v>
      </c>
      <c r="E23" s="11">
        <f>F14</f>
        <v>67.900000000000006</v>
      </c>
      <c r="F23" s="11">
        <f>SUM(C23:E23)</f>
        <v>187.1</v>
      </c>
      <c r="I23" s="2"/>
      <c r="J23" s="2" t="s">
        <v>20</v>
      </c>
      <c r="K23" s="2" t="s">
        <v>21</v>
      </c>
      <c r="L23" s="2" t="s">
        <v>22</v>
      </c>
      <c r="M23" s="2" t="s">
        <v>23</v>
      </c>
      <c r="N23" s="12" t="s">
        <v>5</v>
      </c>
    </row>
    <row r="24" spans="1:25" x14ac:dyDescent="0.35">
      <c r="B24" s="11" t="s">
        <v>43</v>
      </c>
      <c r="C24" s="11">
        <f>F7</f>
        <v>58.2</v>
      </c>
      <c r="D24" s="11">
        <f>F11</f>
        <v>61.4</v>
      </c>
      <c r="E24" s="11">
        <f>F15</f>
        <v>65.2</v>
      </c>
      <c r="F24" s="11">
        <f t="shared" ref="F24:F26" si="10">SUM(C24:E24)</f>
        <v>184.8</v>
      </c>
      <c r="I24" s="2" t="s">
        <v>16</v>
      </c>
      <c r="J24" s="2">
        <v>7.5250000000000004</v>
      </c>
      <c r="K24" s="2">
        <v>7.9416666666666664</v>
      </c>
      <c r="L24" s="2">
        <v>9.2916666666666661</v>
      </c>
      <c r="M24" s="2">
        <v>6.583333333333333</v>
      </c>
      <c r="N24" s="2">
        <f>AVERAGE(K24:M24)</f>
        <v>7.9388888888888891</v>
      </c>
      <c r="P24" s="4" t="s">
        <v>16</v>
      </c>
      <c r="Q24" s="2">
        <f>AVERAGE(N24:P24)</f>
        <v>7.9388888888888891</v>
      </c>
      <c r="R24" s="5">
        <f>Q24+Q27</f>
        <v>10.659285605707062</v>
      </c>
      <c r="S24" s="5" t="s">
        <v>25</v>
      </c>
    </row>
    <row r="25" spans="1:25" x14ac:dyDescent="0.35">
      <c r="B25" s="11" t="s">
        <v>44</v>
      </c>
      <c r="C25" s="11">
        <f>F8</f>
        <v>61.7</v>
      </c>
      <c r="D25" s="11">
        <f>F12</f>
        <v>64.8</v>
      </c>
      <c r="E25" s="11">
        <f>F16</f>
        <v>65.8</v>
      </c>
      <c r="F25" s="11">
        <f t="shared" si="10"/>
        <v>192.3</v>
      </c>
      <c r="I25" s="2" t="s">
        <v>17</v>
      </c>
      <c r="J25" s="2">
        <v>10.758333333333333</v>
      </c>
      <c r="K25" s="2">
        <v>9.5583333333333336</v>
      </c>
      <c r="L25" s="2">
        <v>9.4916666666666671</v>
      </c>
      <c r="M25" s="2">
        <v>8.2916666666666661</v>
      </c>
      <c r="N25" s="2">
        <f>AVERAGE(K25:M25)</f>
        <v>9.1138888888888889</v>
      </c>
      <c r="P25" s="4" t="s">
        <v>17</v>
      </c>
      <c r="Q25" s="2">
        <f>AVERAGE(N25:P25)</f>
        <v>9.1138888888888889</v>
      </c>
      <c r="R25" s="5">
        <f>Q25+Q27</f>
        <v>11.834285605707061</v>
      </c>
      <c r="S25" s="5" t="s">
        <v>25</v>
      </c>
    </row>
    <row r="26" spans="1:25" x14ac:dyDescent="0.35">
      <c r="B26" s="11" t="s">
        <v>45</v>
      </c>
      <c r="C26" s="11">
        <f>F9</f>
        <v>67.900000000000006</v>
      </c>
      <c r="D26" s="11">
        <f>F13</f>
        <v>70.599999999999994</v>
      </c>
      <c r="E26" s="11">
        <f>F17</f>
        <v>70.099999999999994</v>
      </c>
      <c r="F26" s="11">
        <f t="shared" si="10"/>
        <v>208.6</v>
      </c>
      <c r="I26" s="2" t="s">
        <v>18</v>
      </c>
      <c r="J26" s="2">
        <v>9.0666666666666664</v>
      </c>
      <c r="K26" s="2">
        <v>10.558333333333334</v>
      </c>
      <c r="L26" s="2">
        <v>8.9583333333333339</v>
      </c>
      <c r="M26" s="2">
        <v>9.7416666666666671</v>
      </c>
      <c r="N26" s="2">
        <f>AVERAGE(K26:M26)</f>
        <v>9.7527777777777782</v>
      </c>
      <c r="P26" s="4" t="s">
        <v>18</v>
      </c>
      <c r="Q26" s="2">
        <f>AVERAGE(N26:P26)</f>
        <v>9.7527777777777782</v>
      </c>
      <c r="S26" s="5" t="s">
        <v>25</v>
      </c>
    </row>
    <row r="27" spans="1:25" ht="18.5" x14ac:dyDescent="0.45">
      <c r="B27" s="11"/>
      <c r="C27" s="11">
        <f>SUM(C23:C26)</f>
        <v>242.4</v>
      </c>
      <c r="D27" s="11">
        <f t="shared" ref="D27:E27" si="11">SUM(D23:D26)</f>
        <v>261.39999999999998</v>
      </c>
      <c r="E27" s="11">
        <f t="shared" si="11"/>
        <v>269</v>
      </c>
      <c r="F27" s="11"/>
      <c r="L27" s="10"/>
      <c r="M27" s="5" t="s">
        <v>24</v>
      </c>
      <c r="N27" s="5">
        <f>E30*((M15/3)^0.5)</f>
        <v>1.5918504455219531</v>
      </c>
      <c r="Q27" s="5">
        <v>2.7203967168181724</v>
      </c>
    </row>
    <row r="28" spans="1:25" ht="18.5" x14ac:dyDescent="0.45">
      <c r="K28" s="10"/>
    </row>
    <row r="29" spans="1:25" x14ac:dyDescent="0.35">
      <c r="C29" s="21" t="s">
        <v>27</v>
      </c>
      <c r="D29" s="21"/>
      <c r="E29" s="5">
        <v>5.149</v>
      </c>
    </row>
    <row r="30" spans="1:25" ht="15.5" x14ac:dyDescent="0.35">
      <c r="C30" s="21" t="s">
        <v>26</v>
      </c>
      <c r="D30" s="21"/>
      <c r="E30" s="5">
        <v>3.5550000000000002</v>
      </c>
      <c r="I30" s="12"/>
      <c r="J30" s="12" t="s">
        <v>16</v>
      </c>
      <c r="K30" s="12" t="s">
        <v>17</v>
      </c>
      <c r="L30" s="12" t="s">
        <v>18</v>
      </c>
      <c r="M30" s="12" t="s">
        <v>5</v>
      </c>
      <c r="O30" s="3"/>
      <c r="P30" s="12" t="s">
        <v>5</v>
      </c>
      <c r="Q30" s="3"/>
      <c r="R30" s="3"/>
      <c r="S30" s="13"/>
      <c r="U30" s="13"/>
    </row>
    <row r="31" spans="1:25" ht="15.5" x14ac:dyDescent="0.35">
      <c r="C31" s="21" t="s">
        <v>28</v>
      </c>
      <c r="D31" s="21"/>
      <c r="E31" s="5">
        <v>3.93</v>
      </c>
      <c r="I31" s="12" t="s">
        <v>20</v>
      </c>
      <c r="J31" s="5">
        <v>7.5249999999999995</v>
      </c>
      <c r="K31" s="5">
        <v>10.758333333333333</v>
      </c>
      <c r="L31" s="16">
        <v>9.0666666666666664</v>
      </c>
      <c r="M31" s="2">
        <f>AVERAGE(J31:L31)</f>
        <v>9.1166666666666654</v>
      </c>
      <c r="O31" s="12" t="s">
        <v>23</v>
      </c>
      <c r="P31" s="2">
        <f>AVERAGE(M31:O31)</f>
        <v>9.1166666666666654</v>
      </c>
      <c r="Q31" s="3"/>
      <c r="R31" s="3"/>
      <c r="U31" s="16"/>
      <c r="W31" s="16"/>
    </row>
    <row r="32" spans="1:25" ht="15.5" x14ac:dyDescent="0.35">
      <c r="I32" s="12" t="s">
        <v>21</v>
      </c>
      <c r="J32" s="5">
        <v>7.9416666666666664</v>
      </c>
      <c r="K32" s="5">
        <v>9.5583333333333336</v>
      </c>
      <c r="L32" s="16">
        <v>10.558333333333334</v>
      </c>
      <c r="M32" s="2">
        <f>AVERAGE(J32:L32)</f>
        <v>9.3527777777777779</v>
      </c>
      <c r="O32" s="12" t="s">
        <v>20</v>
      </c>
      <c r="P32" s="2">
        <f>AVERAGE(M32:O32)</f>
        <v>9.3527777777777779</v>
      </c>
      <c r="Q32" s="3"/>
      <c r="R32" s="3"/>
      <c r="U32" s="16"/>
      <c r="W32" s="16"/>
    </row>
    <row r="33" spans="9:23" ht="15.5" x14ac:dyDescent="0.35">
      <c r="I33" s="12" t="s">
        <v>22</v>
      </c>
      <c r="J33" s="5">
        <v>9.2916666666666661</v>
      </c>
      <c r="K33" s="5">
        <v>9.4916666666666671</v>
      </c>
      <c r="L33" s="16">
        <v>8.9583333333333339</v>
      </c>
      <c r="M33" s="2">
        <f>AVERAGE(J33:L33)</f>
        <v>9.2472222222222218</v>
      </c>
      <c r="O33" s="12" t="s">
        <v>22</v>
      </c>
      <c r="P33" s="2">
        <f>AVERAGE(M33:O33)</f>
        <v>9.2472222222222218</v>
      </c>
      <c r="Q33" s="3"/>
      <c r="R33" s="3"/>
      <c r="U33" s="16"/>
      <c r="W33" s="16"/>
    </row>
    <row r="34" spans="9:23" ht="15.5" x14ac:dyDescent="0.35">
      <c r="I34" s="12" t="s">
        <v>23</v>
      </c>
      <c r="J34" s="5">
        <v>6.583333333333333</v>
      </c>
      <c r="K34" s="16">
        <v>8.2916666666666661</v>
      </c>
      <c r="L34" s="5">
        <v>9.7416666666666671</v>
      </c>
      <c r="M34" s="2">
        <f>AVERAGE(J34:L34)</f>
        <v>8.2055555555555557</v>
      </c>
      <c r="O34" s="12" t="s">
        <v>21</v>
      </c>
      <c r="P34" s="2">
        <f>AVERAGE(M34:O34)</f>
        <v>8.2055555555555557</v>
      </c>
      <c r="Q34" s="3"/>
      <c r="R34" s="3"/>
      <c r="U34" s="16"/>
      <c r="W34" s="16"/>
    </row>
    <row r="35" spans="9:23" ht="18.5" x14ac:dyDescent="0.45">
      <c r="I35" s="14"/>
      <c r="K35" s="10"/>
      <c r="L35" s="5" t="s">
        <v>24</v>
      </c>
      <c r="M35" s="15">
        <f>E31*((M15/3)^0.5)</f>
        <v>1.7597671591846062</v>
      </c>
      <c r="P35" s="5" t="s">
        <v>29</v>
      </c>
    </row>
    <row r="50" spans="11:11" ht="18.5" x14ac:dyDescent="0.45">
      <c r="K50" s="10"/>
    </row>
  </sheetData>
  <sortState xmlns:xlrd2="http://schemas.microsoft.com/office/spreadsheetml/2017/richdata2" ref="W6:W17">
    <sortCondition ref="W6:W17"/>
  </sortState>
  <mergeCells count="7">
    <mergeCell ref="C31:D31"/>
    <mergeCell ref="B4:B5"/>
    <mergeCell ref="C4:E4"/>
    <mergeCell ref="F4:F5"/>
    <mergeCell ref="G4:G5"/>
    <mergeCell ref="C29:D29"/>
    <mergeCell ref="C30:D3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B47D49-EF3D-4E7B-AC02-4DC78D402C75}">
  <dimension ref="A3:Y50"/>
  <sheetViews>
    <sheetView topLeftCell="H4" workbookViewId="0">
      <selection activeCell="V19" sqref="V19"/>
    </sheetView>
  </sheetViews>
  <sheetFormatPr defaultColWidth="9.1796875" defaultRowHeight="14.5" x14ac:dyDescent="0.35"/>
  <cols>
    <col min="1" max="1" width="5.81640625" style="5" customWidth="1"/>
    <col min="2" max="2" width="14" style="5" customWidth="1"/>
    <col min="3" max="5" width="9.1796875" style="5"/>
    <col min="6" max="6" width="9.81640625" style="5" customWidth="1"/>
    <col min="7" max="7" width="11" style="5" customWidth="1"/>
    <col min="8" max="17" width="9.1796875" style="5"/>
    <col min="18" max="18" width="8.26953125" style="5" customWidth="1"/>
    <col min="19" max="19" width="3.453125" style="5" customWidth="1"/>
    <col min="20" max="20" width="3.7265625" style="5" customWidth="1"/>
    <col min="21" max="16384" width="9.1796875" style="5"/>
  </cols>
  <sheetData>
    <row r="3" spans="1:25" ht="15.5" x14ac:dyDescent="0.35">
      <c r="E3" s="6"/>
    </row>
    <row r="4" spans="1:25" x14ac:dyDescent="0.35">
      <c r="B4" s="20" t="s">
        <v>0</v>
      </c>
      <c r="C4" s="22" t="s">
        <v>1</v>
      </c>
      <c r="D4" s="22"/>
      <c r="E4" s="22"/>
      <c r="F4" s="20" t="s">
        <v>6</v>
      </c>
      <c r="G4" s="20" t="s">
        <v>5</v>
      </c>
      <c r="J4" s="5" t="s">
        <v>7</v>
      </c>
      <c r="K4" s="5">
        <v>3</v>
      </c>
    </row>
    <row r="5" spans="1:25" ht="15.5" x14ac:dyDescent="0.35">
      <c r="B5" s="20"/>
      <c r="C5" s="7" t="s">
        <v>2</v>
      </c>
      <c r="D5" s="7" t="s">
        <v>3</v>
      </c>
      <c r="E5" s="7" t="s">
        <v>4</v>
      </c>
      <c r="F5" s="20"/>
      <c r="G5" s="20"/>
      <c r="J5" s="5" t="s">
        <v>8</v>
      </c>
      <c r="K5" s="5">
        <v>3</v>
      </c>
    </row>
    <row r="6" spans="1:25" ht="15.5" x14ac:dyDescent="0.35">
      <c r="A6" s="5">
        <v>1</v>
      </c>
      <c r="B6" s="19" t="s">
        <v>30</v>
      </c>
      <c r="C6" s="19">
        <v>20.100000000000001</v>
      </c>
      <c r="D6" s="19">
        <v>21</v>
      </c>
      <c r="E6" s="19">
        <v>25</v>
      </c>
      <c r="F6" s="8">
        <f>C6+D6+E6</f>
        <v>66.099999999999994</v>
      </c>
      <c r="G6" s="2">
        <f>AVERAGE(C6:E6)</f>
        <v>22.033333333333331</v>
      </c>
      <c r="J6" s="5" t="s">
        <v>49</v>
      </c>
      <c r="K6" s="5">
        <v>4</v>
      </c>
      <c r="U6" s="5">
        <f>G6</f>
        <v>22.033333333333331</v>
      </c>
      <c r="V6" s="5" t="s">
        <v>25</v>
      </c>
      <c r="W6" s="5">
        <v>22.033333333333331</v>
      </c>
      <c r="X6" s="5" t="s">
        <v>25</v>
      </c>
      <c r="Y6" s="5">
        <f>W6+U$19</f>
        <v>25.169299830433438</v>
      </c>
    </row>
    <row r="7" spans="1:25" ht="15.5" x14ac:dyDescent="0.35">
      <c r="A7" s="5">
        <v>2</v>
      </c>
      <c r="B7" s="19" t="s">
        <v>31</v>
      </c>
      <c r="C7" s="19">
        <v>26.8</v>
      </c>
      <c r="D7" s="19">
        <v>25</v>
      </c>
      <c r="E7" s="19">
        <v>27</v>
      </c>
      <c r="F7" s="8">
        <f t="shared" ref="F7:F17" si="0">C7+D7+E7</f>
        <v>78.8</v>
      </c>
      <c r="G7" s="2">
        <f t="shared" ref="G7:G17" si="1">AVERAGE(C7:E7)</f>
        <v>26.266666666666666</v>
      </c>
      <c r="J7" s="5" t="s">
        <v>9</v>
      </c>
      <c r="K7" s="5">
        <f>(F18^2)/(K4*K5*K6)</f>
        <v>32238.202499999996</v>
      </c>
      <c r="U7" s="5">
        <f t="shared" ref="U7:U19" si="2">G7</f>
        <v>26.266666666666666</v>
      </c>
      <c r="V7" s="5" t="s">
        <v>53</v>
      </c>
      <c r="W7" s="5">
        <v>25.466666666666669</v>
      </c>
      <c r="X7" s="5" t="s">
        <v>53</v>
      </c>
      <c r="Y7" s="5">
        <f t="shared" ref="Y7:Y17" si="3">W7+U$19</f>
        <v>28.602633163766775</v>
      </c>
    </row>
    <row r="8" spans="1:25" ht="15.5" x14ac:dyDescent="0.35">
      <c r="A8" s="5">
        <v>3</v>
      </c>
      <c r="B8" s="19" t="s">
        <v>32</v>
      </c>
      <c r="C8" s="19">
        <v>25.4</v>
      </c>
      <c r="D8" s="19">
        <v>25</v>
      </c>
      <c r="E8" s="19">
        <v>26</v>
      </c>
      <c r="F8" s="8">
        <f t="shared" si="0"/>
        <v>76.400000000000006</v>
      </c>
      <c r="G8" s="2">
        <f t="shared" si="1"/>
        <v>25.466666666666669</v>
      </c>
      <c r="U8" s="5">
        <f t="shared" si="2"/>
        <v>25.466666666666669</v>
      </c>
      <c r="V8" s="5" t="s">
        <v>53</v>
      </c>
      <c r="W8" s="5">
        <v>26.266666666666666</v>
      </c>
      <c r="X8" s="5" t="s">
        <v>53</v>
      </c>
      <c r="Y8" s="5">
        <f t="shared" si="3"/>
        <v>29.402633163766772</v>
      </c>
    </row>
    <row r="9" spans="1:25" ht="15.5" x14ac:dyDescent="0.35">
      <c r="A9" s="5">
        <v>4</v>
      </c>
      <c r="B9" s="19" t="s">
        <v>33</v>
      </c>
      <c r="C9" s="19">
        <v>33.799999999999997</v>
      </c>
      <c r="D9" s="19">
        <v>34</v>
      </c>
      <c r="E9" s="19">
        <v>35</v>
      </c>
      <c r="F9" s="8">
        <f t="shared" si="0"/>
        <v>102.8</v>
      </c>
      <c r="G9" s="2">
        <f t="shared" si="1"/>
        <v>34.266666666666666</v>
      </c>
      <c r="J9" s="2" t="s">
        <v>10</v>
      </c>
      <c r="K9" s="2" t="s">
        <v>12</v>
      </c>
      <c r="L9" s="2" t="s">
        <v>14</v>
      </c>
      <c r="M9" s="2" t="s">
        <v>13</v>
      </c>
      <c r="N9" s="2" t="s">
        <v>15</v>
      </c>
      <c r="O9" s="2"/>
      <c r="P9" s="2">
        <v>0.05</v>
      </c>
      <c r="Q9" s="2">
        <v>0.01</v>
      </c>
      <c r="U9" s="5">
        <f t="shared" si="2"/>
        <v>34.266666666666666</v>
      </c>
      <c r="V9" s="5" t="s">
        <v>64</v>
      </c>
      <c r="W9" s="5">
        <v>27.433333333333334</v>
      </c>
      <c r="X9" s="5" t="s">
        <v>53</v>
      </c>
      <c r="Y9" s="5">
        <f t="shared" si="3"/>
        <v>30.56929983043344</v>
      </c>
    </row>
    <row r="10" spans="1:25" ht="15.5" x14ac:dyDescent="0.35">
      <c r="A10" s="5">
        <v>5</v>
      </c>
      <c r="B10" s="19" t="s">
        <v>34</v>
      </c>
      <c r="C10" s="19">
        <v>27.3</v>
      </c>
      <c r="D10" s="19">
        <v>28</v>
      </c>
      <c r="E10" s="19">
        <v>27</v>
      </c>
      <c r="F10" s="8">
        <f t="shared" si="0"/>
        <v>82.3</v>
      </c>
      <c r="G10" s="2">
        <f t="shared" si="1"/>
        <v>27.433333333333334</v>
      </c>
      <c r="J10" s="2" t="s">
        <v>7</v>
      </c>
      <c r="K10" s="1">
        <f>K4-1</f>
        <v>2</v>
      </c>
      <c r="L10" s="2">
        <f>SUMSQ(C18:E18)/12-K7</f>
        <v>6.4050000000061118</v>
      </c>
      <c r="M10" s="2">
        <f>L10/K10</f>
        <v>3.2025000000030559</v>
      </c>
      <c r="N10" s="2">
        <f>M10/$M$15</f>
        <v>2.8778677922282325</v>
      </c>
      <c r="O10" s="2" t="str">
        <f>IF(N10&lt;P10,"TN",IF(N10&lt;Q10,"*","**"))</f>
        <v>TN</v>
      </c>
      <c r="P10" s="2">
        <f>FINV(5%,$K10,$K$15)</f>
        <v>3.4433567793667246</v>
      </c>
      <c r="Q10" s="2">
        <f>FINV(1%,$K10,$K$15)</f>
        <v>5.7190219124822725</v>
      </c>
      <c r="U10" s="5">
        <f t="shared" si="2"/>
        <v>27.433333333333334</v>
      </c>
      <c r="V10" s="5" t="s">
        <v>53</v>
      </c>
      <c r="W10" s="5">
        <v>27.466666666666669</v>
      </c>
      <c r="X10" s="5" t="s">
        <v>53</v>
      </c>
      <c r="Y10" s="5">
        <f t="shared" si="3"/>
        <v>30.602633163766775</v>
      </c>
    </row>
    <row r="11" spans="1:25" ht="15.5" x14ac:dyDescent="0.35">
      <c r="A11" s="5">
        <v>6</v>
      </c>
      <c r="B11" s="19" t="s">
        <v>35</v>
      </c>
      <c r="C11" s="19">
        <v>27.4</v>
      </c>
      <c r="D11" s="19">
        <v>27</v>
      </c>
      <c r="E11" s="19">
        <v>28</v>
      </c>
      <c r="F11" s="8">
        <f t="shared" si="0"/>
        <v>82.4</v>
      </c>
      <c r="G11" s="2">
        <f t="shared" si="1"/>
        <v>27.466666666666669</v>
      </c>
      <c r="J11" s="2" t="s">
        <v>8</v>
      </c>
      <c r="K11" s="1">
        <f>K5*K6-1</f>
        <v>11</v>
      </c>
      <c r="L11" s="2">
        <f>SUMSQ(F6:F17)/K4-K7</f>
        <v>615.74083333333328</v>
      </c>
      <c r="M11" s="2">
        <f t="shared" ref="M11:M15" si="4">L11/K11</f>
        <v>55.976439393939387</v>
      </c>
      <c r="N11" s="2">
        <f t="shared" ref="N11:N14" si="5">M11/$M$15</f>
        <v>50.302198924365364</v>
      </c>
      <c r="O11" s="2" t="str">
        <f t="shared" ref="O11:O14" si="6">IF(N11&lt;P11,"TN",IF(N11&lt;P11,"*","**"))</f>
        <v>**</v>
      </c>
      <c r="P11" s="2">
        <f t="shared" ref="P11:P14" si="7">FINV(5%,K11,$K$15)</f>
        <v>2.2585183566229916</v>
      </c>
      <c r="Q11" s="2">
        <f t="shared" ref="Q11:Q14" si="8">FINV(1%,$K11,$K$15)</f>
        <v>3.1837421959607717</v>
      </c>
      <c r="U11" s="5">
        <f t="shared" si="2"/>
        <v>27.466666666666669</v>
      </c>
      <c r="V11" s="5" t="s">
        <v>53</v>
      </c>
      <c r="W11" s="5">
        <v>28.599999999999998</v>
      </c>
      <c r="X11" s="5" t="s">
        <v>55</v>
      </c>
      <c r="Y11" s="5">
        <f t="shared" si="3"/>
        <v>31.735966497100105</v>
      </c>
    </row>
    <row r="12" spans="1:25" ht="15.5" x14ac:dyDescent="0.35">
      <c r="A12" s="5">
        <v>7</v>
      </c>
      <c r="B12" s="19" t="s">
        <v>36</v>
      </c>
      <c r="C12" s="19">
        <v>28.8</v>
      </c>
      <c r="D12" s="19">
        <v>28</v>
      </c>
      <c r="E12" s="19">
        <v>29</v>
      </c>
      <c r="F12" s="8">
        <f t="shared" si="0"/>
        <v>85.8</v>
      </c>
      <c r="G12" s="2">
        <f t="shared" si="1"/>
        <v>28.599999999999998</v>
      </c>
      <c r="J12" s="2" t="s">
        <v>8</v>
      </c>
      <c r="K12" s="1">
        <f>K5-1</f>
        <v>2</v>
      </c>
      <c r="L12" s="2">
        <f>SUMSQ(C27:E27)/(K5*K6)-K7</f>
        <v>292.32666666666773</v>
      </c>
      <c r="M12" s="2">
        <f t="shared" si="4"/>
        <v>146.16333333333387</v>
      </c>
      <c r="N12" s="2">
        <f t="shared" si="5"/>
        <v>131.34699434951423</v>
      </c>
      <c r="O12" s="2" t="str">
        <f t="shared" si="6"/>
        <v>**</v>
      </c>
      <c r="P12" s="2">
        <f t="shared" si="7"/>
        <v>3.4433567793667246</v>
      </c>
      <c r="Q12" s="2">
        <f t="shared" si="8"/>
        <v>5.7190219124822725</v>
      </c>
      <c r="U12" s="5">
        <f t="shared" si="2"/>
        <v>28.599999999999998</v>
      </c>
      <c r="V12" s="5" t="s">
        <v>55</v>
      </c>
      <c r="W12" s="5">
        <v>31.599999999999998</v>
      </c>
      <c r="X12" s="5" t="s">
        <v>58</v>
      </c>
      <c r="Y12" s="5">
        <f t="shared" si="3"/>
        <v>34.735966497100101</v>
      </c>
    </row>
    <row r="13" spans="1:25" ht="15.5" x14ac:dyDescent="0.35">
      <c r="A13" s="5">
        <v>8</v>
      </c>
      <c r="B13" s="19" t="s">
        <v>37</v>
      </c>
      <c r="C13" s="19">
        <v>32.200000000000003</v>
      </c>
      <c r="D13" s="19">
        <v>33</v>
      </c>
      <c r="E13" s="19">
        <v>32</v>
      </c>
      <c r="F13" s="8">
        <f t="shared" si="0"/>
        <v>97.2</v>
      </c>
      <c r="G13" s="2">
        <f t="shared" si="1"/>
        <v>32.4</v>
      </c>
      <c r="J13" s="2" t="s">
        <v>49</v>
      </c>
      <c r="K13" s="1">
        <f>K6-1</f>
        <v>3</v>
      </c>
      <c r="L13" s="2">
        <f>SUMSQ(F23:F26)/(K5*K4)-K7</f>
        <v>247.64749999999549</v>
      </c>
      <c r="M13" s="2">
        <f t="shared" si="4"/>
        <v>82.549166666665158</v>
      </c>
      <c r="N13" s="2">
        <f t="shared" si="5"/>
        <v>74.181292123356556</v>
      </c>
      <c r="O13" s="2" t="str">
        <f t="shared" si="6"/>
        <v>**</v>
      </c>
      <c r="P13" s="2">
        <f t="shared" si="7"/>
        <v>3.0491249886524128</v>
      </c>
      <c r="Q13" s="2">
        <f t="shared" si="8"/>
        <v>4.8166057778160596</v>
      </c>
      <c r="U13" s="5">
        <f t="shared" si="2"/>
        <v>32.4</v>
      </c>
      <c r="V13" s="5" t="s">
        <v>62</v>
      </c>
      <c r="W13" s="5">
        <v>32.4</v>
      </c>
      <c r="X13" s="5" t="s">
        <v>62</v>
      </c>
      <c r="Y13" s="5">
        <f t="shared" si="3"/>
        <v>35.535966497100105</v>
      </c>
    </row>
    <row r="14" spans="1:25" ht="15.5" x14ac:dyDescent="0.35">
      <c r="A14" s="5">
        <v>9</v>
      </c>
      <c r="B14" s="19" t="s">
        <v>38</v>
      </c>
      <c r="C14" s="19">
        <v>30.8</v>
      </c>
      <c r="D14" s="19">
        <v>30</v>
      </c>
      <c r="E14" s="19">
        <v>34</v>
      </c>
      <c r="F14" s="8">
        <f t="shared" si="0"/>
        <v>94.8</v>
      </c>
      <c r="G14" s="2">
        <f t="shared" si="1"/>
        <v>31.599999999999998</v>
      </c>
      <c r="J14" s="2" t="s">
        <v>50</v>
      </c>
      <c r="K14" s="1">
        <f>K12*K13</f>
        <v>6</v>
      </c>
      <c r="L14" s="2">
        <f>L11-L12-L13</f>
        <v>75.766666666670062</v>
      </c>
      <c r="M14" s="2">
        <f t="shared" si="4"/>
        <v>12.627777777778343</v>
      </c>
      <c r="N14" s="2">
        <f t="shared" si="5"/>
        <v>11.347720516486813</v>
      </c>
      <c r="O14" s="2" t="str">
        <f t="shared" si="6"/>
        <v>**</v>
      </c>
      <c r="P14" s="2">
        <f t="shared" si="7"/>
        <v>2.5490614138436585</v>
      </c>
      <c r="Q14" s="2">
        <f t="shared" si="8"/>
        <v>3.7583014350037565</v>
      </c>
      <c r="U14" s="5">
        <f t="shared" si="2"/>
        <v>31.599999999999998</v>
      </c>
      <c r="V14" s="5" t="s">
        <v>58</v>
      </c>
      <c r="W14" s="5">
        <v>32.866666666666667</v>
      </c>
      <c r="X14" s="5" t="s">
        <v>64</v>
      </c>
      <c r="Y14" s="5">
        <f t="shared" si="3"/>
        <v>36.002633163766774</v>
      </c>
    </row>
    <row r="15" spans="1:25" ht="15.5" x14ac:dyDescent="0.35">
      <c r="A15" s="5">
        <v>10</v>
      </c>
      <c r="B15" s="19" t="s">
        <v>39</v>
      </c>
      <c r="C15" s="19">
        <v>33.6</v>
      </c>
      <c r="D15" s="19">
        <v>32</v>
      </c>
      <c r="E15" s="19">
        <v>33</v>
      </c>
      <c r="F15" s="8">
        <f t="shared" si="0"/>
        <v>98.6</v>
      </c>
      <c r="G15" s="2">
        <f t="shared" si="1"/>
        <v>32.866666666666667</v>
      </c>
      <c r="J15" s="2" t="s">
        <v>19</v>
      </c>
      <c r="K15" s="1">
        <f>K22-K11-K10</f>
        <v>22</v>
      </c>
      <c r="L15" s="2">
        <f>L22-L11-L10</f>
        <v>24.48166666666657</v>
      </c>
      <c r="M15" s="2">
        <f t="shared" si="4"/>
        <v>1.1128030303030259</v>
      </c>
      <c r="N15" s="17"/>
      <c r="O15" s="17"/>
      <c r="P15" s="17"/>
      <c r="Q15" s="17"/>
      <c r="U15" s="5">
        <f t="shared" si="2"/>
        <v>32.866666666666667</v>
      </c>
      <c r="V15" s="5" t="s">
        <v>64</v>
      </c>
      <c r="W15" s="5">
        <v>34.266666666666666</v>
      </c>
      <c r="X15" s="5" t="s">
        <v>64</v>
      </c>
      <c r="Y15" s="5">
        <f t="shared" si="3"/>
        <v>37.402633163766772</v>
      </c>
    </row>
    <row r="16" spans="1:25" ht="15.5" x14ac:dyDescent="0.35">
      <c r="A16" s="5">
        <v>11</v>
      </c>
      <c r="B16" s="19" t="s">
        <v>40</v>
      </c>
      <c r="C16" s="19">
        <v>34.700000000000003</v>
      </c>
      <c r="D16" s="19">
        <v>35</v>
      </c>
      <c r="E16" s="19">
        <v>35</v>
      </c>
      <c r="F16" s="8">
        <f t="shared" si="0"/>
        <v>104.7</v>
      </c>
      <c r="G16" s="2">
        <f t="shared" si="1"/>
        <v>34.9</v>
      </c>
      <c r="J16" s="2" t="s">
        <v>11</v>
      </c>
      <c r="K16" s="2">
        <f>(3*3*4)-1</f>
        <v>35</v>
      </c>
      <c r="L16" s="2">
        <f>SUMSQ(C6:E17)-K7</f>
        <v>646.62750000000597</v>
      </c>
      <c r="M16" s="17"/>
      <c r="N16" s="18"/>
      <c r="O16" s="18"/>
      <c r="P16" s="18"/>
      <c r="Q16" s="18"/>
      <c r="U16" s="5">
        <f t="shared" si="2"/>
        <v>34.9</v>
      </c>
      <c r="V16" s="5" t="s">
        <v>65</v>
      </c>
      <c r="W16" s="5">
        <v>34.9</v>
      </c>
      <c r="X16" s="5" t="s">
        <v>65</v>
      </c>
      <c r="Y16" s="5">
        <f t="shared" si="3"/>
        <v>38.035966497100105</v>
      </c>
    </row>
    <row r="17" spans="1:25" ht="15.5" x14ac:dyDescent="0.35">
      <c r="A17" s="5">
        <v>12</v>
      </c>
      <c r="B17" s="19" t="s">
        <v>41</v>
      </c>
      <c r="C17" s="19">
        <v>36.4</v>
      </c>
      <c r="D17" s="19">
        <v>36</v>
      </c>
      <c r="E17" s="19">
        <v>35</v>
      </c>
      <c r="F17" s="8">
        <f t="shared" si="0"/>
        <v>107.4</v>
      </c>
      <c r="G17" s="2">
        <f t="shared" si="1"/>
        <v>35.800000000000004</v>
      </c>
      <c r="U17" s="5">
        <f t="shared" si="2"/>
        <v>35.800000000000004</v>
      </c>
      <c r="V17" s="5" t="s">
        <v>66</v>
      </c>
      <c r="W17" s="5">
        <v>35.800000000000004</v>
      </c>
      <c r="X17" s="5" t="s">
        <v>66</v>
      </c>
      <c r="Y17" s="5">
        <f t="shared" si="3"/>
        <v>38.935966497100111</v>
      </c>
    </row>
    <row r="18" spans="1:25" x14ac:dyDescent="0.35">
      <c r="B18" s="2"/>
      <c r="C18" s="4">
        <f>SUM(C6:C17)</f>
        <v>357.3</v>
      </c>
      <c r="D18" s="4">
        <f t="shared" ref="D18:F18" si="9">SUM(D6:D17)</f>
        <v>354</v>
      </c>
      <c r="E18" s="4">
        <f t="shared" si="9"/>
        <v>366</v>
      </c>
      <c r="F18" s="9">
        <f t="shared" si="9"/>
        <v>1077.3</v>
      </c>
      <c r="G18" s="2"/>
      <c r="U18" s="5">
        <f t="shared" si="2"/>
        <v>0</v>
      </c>
    </row>
    <row r="19" spans="1:25" x14ac:dyDescent="0.35">
      <c r="G19" s="5">
        <f>E29*((M15/3)^0.5)</f>
        <v>3.1359664971001053</v>
      </c>
      <c r="U19" s="5">
        <f t="shared" si="2"/>
        <v>3.1359664971001053</v>
      </c>
    </row>
    <row r="22" spans="1:25" x14ac:dyDescent="0.35">
      <c r="B22" s="11"/>
      <c r="C22" s="11" t="s">
        <v>46</v>
      </c>
      <c r="D22" s="11" t="s">
        <v>47</v>
      </c>
      <c r="E22" s="11" t="s">
        <v>48</v>
      </c>
      <c r="F22" s="11"/>
      <c r="J22" s="2" t="s">
        <v>11</v>
      </c>
      <c r="K22" s="2">
        <f>K4*K5*K6-1</f>
        <v>35</v>
      </c>
      <c r="L22" s="2">
        <f>SUMSQ(C6:E17)-K7</f>
        <v>646.62750000000597</v>
      </c>
      <c r="M22" s="2"/>
      <c r="N22" s="2"/>
      <c r="O22" s="2"/>
      <c r="P22" s="2"/>
      <c r="Q22" s="2"/>
    </row>
    <row r="23" spans="1:25" ht="15.5" x14ac:dyDescent="0.35">
      <c r="B23" s="11" t="s">
        <v>42</v>
      </c>
      <c r="C23" s="11">
        <f>F6</f>
        <v>66.099999999999994</v>
      </c>
      <c r="D23" s="11">
        <f>F10</f>
        <v>82.3</v>
      </c>
      <c r="E23" s="11">
        <f>F14</f>
        <v>94.8</v>
      </c>
      <c r="F23" s="11">
        <f>SUM(C23:E23)</f>
        <v>243.2</v>
      </c>
      <c r="I23" s="2"/>
      <c r="J23" s="2" t="s">
        <v>20</v>
      </c>
      <c r="K23" s="2" t="s">
        <v>21</v>
      </c>
      <c r="L23" s="2" t="s">
        <v>22</v>
      </c>
      <c r="M23" s="2" t="s">
        <v>23</v>
      </c>
      <c r="N23" s="12" t="s">
        <v>5</v>
      </c>
    </row>
    <row r="24" spans="1:25" x14ac:dyDescent="0.35">
      <c r="B24" s="11" t="s">
        <v>43</v>
      </c>
      <c r="C24" s="11">
        <f>F7</f>
        <v>78.8</v>
      </c>
      <c r="D24" s="11">
        <f>F11</f>
        <v>82.4</v>
      </c>
      <c r="E24" s="11">
        <f>F15</f>
        <v>98.6</v>
      </c>
      <c r="F24" s="11">
        <f t="shared" ref="F24:F26" si="10">SUM(C24:E24)</f>
        <v>259.79999999999995</v>
      </c>
      <c r="I24" s="2" t="s">
        <v>16</v>
      </c>
      <c r="J24" s="2">
        <v>7.5250000000000004</v>
      </c>
      <c r="K24" s="2">
        <v>7.9416666666666664</v>
      </c>
      <c r="L24" s="2">
        <v>9.2916666666666661</v>
      </c>
      <c r="M24" s="2">
        <v>6.583333333333333</v>
      </c>
      <c r="N24" s="2">
        <f>AVERAGE(K24:M24)</f>
        <v>7.9388888888888891</v>
      </c>
      <c r="P24" s="4" t="s">
        <v>16</v>
      </c>
      <c r="Q24" s="2">
        <f>AVERAGE(N24:P24)</f>
        <v>7.9388888888888891</v>
      </c>
      <c r="R24" s="5">
        <f>Q24+Q27</f>
        <v>10.659285605707062</v>
      </c>
      <c r="S24" s="5" t="s">
        <v>25</v>
      </c>
    </row>
    <row r="25" spans="1:25" x14ac:dyDescent="0.35">
      <c r="B25" s="11" t="s">
        <v>44</v>
      </c>
      <c r="C25" s="11">
        <f>F8</f>
        <v>76.400000000000006</v>
      </c>
      <c r="D25" s="11">
        <f>F12</f>
        <v>85.8</v>
      </c>
      <c r="E25" s="11">
        <f>F16</f>
        <v>104.7</v>
      </c>
      <c r="F25" s="11">
        <f t="shared" si="10"/>
        <v>266.89999999999998</v>
      </c>
      <c r="I25" s="2" t="s">
        <v>17</v>
      </c>
      <c r="J25" s="2">
        <v>10.758333333333333</v>
      </c>
      <c r="K25" s="2">
        <v>9.5583333333333336</v>
      </c>
      <c r="L25" s="2">
        <v>9.4916666666666671</v>
      </c>
      <c r="M25" s="2">
        <v>8.2916666666666661</v>
      </c>
      <c r="N25" s="2">
        <f>AVERAGE(K25:M25)</f>
        <v>9.1138888888888889</v>
      </c>
      <c r="P25" s="4" t="s">
        <v>17</v>
      </c>
      <c r="Q25" s="2">
        <f>AVERAGE(N25:P25)</f>
        <v>9.1138888888888889</v>
      </c>
      <c r="R25" s="5">
        <f>Q25+Q27</f>
        <v>11.834285605707061</v>
      </c>
      <c r="S25" s="5" t="s">
        <v>25</v>
      </c>
    </row>
    <row r="26" spans="1:25" x14ac:dyDescent="0.35">
      <c r="B26" s="11" t="s">
        <v>45</v>
      </c>
      <c r="C26" s="11">
        <f>F9</f>
        <v>102.8</v>
      </c>
      <c r="D26" s="11">
        <f>F13</f>
        <v>97.2</v>
      </c>
      <c r="E26" s="11">
        <f>F17</f>
        <v>107.4</v>
      </c>
      <c r="F26" s="11">
        <f t="shared" si="10"/>
        <v>307.39999999999998</v>
      </c>
      <c r="I26" s="2" t="s">
        <v>18</v>
      </c>
      <c r="J26" s="2">
        <v>9.0666666666666664</v>
      </c>
      <c r="K26" s="2">
        <v>10.558333333333334</v>
      </c>
      <c r="L26" s="2">
        <v>8.9583333333333339</v>
      </c>
      <c r="M26" s="2">
        <v>9.7416666666666671</v>
      </c>
      <c r="N26" s="2">
        <f>AVERAGE(K26:M26)</f>
        <v>9.7527777777777782</v>
      </c>
      <c r="P26" s="4" t="s">
        <v>18</v>
      </c>
      <c r="Q26" s="2">
        <f>AVERAGE(N26:P26)</f>
        <v>9.7527777777777782</v>
      </c>
      <c r="S26" s="5" t="s">
        <v>25</v>
      </c>
    </row>
    <row r="27" spans="1:25" ht="18.5" x14ac:dyDescent="0.45">
      <c r="B27" s="11"/>
      <c r="C27" s="11">
        <f>SUM(C23:C26)</f>
        <v>324.09999999999997</v>
      </c>
      <c r="D27" s="11">
        <f t="shared" ref="D27:E27" si="11">SUM(D23:D26)</f>
        <v>347.7</v>
      </c>
      <c r="E27" s="11">
        <f t="shared" si="11"/>
        <v>405.5</v>
      </c>
      <c r="F27" s="11"/>
      <c r="L27" s="10"/>
      <c r="M27" s="5" t="s">
        <v>24</v>
      </c>
      <c r="N27" s="5">
        <f>E30*((M15/3)^0.5)</f>
        <v>2.1651506889086956</v>
      </c>
      <c r="Q27" s="5">
        <v>2.7203967168181724</v>
      </c>
    </row>
    <row r="28" spans="1:25" ht="18.5" x14ac:dyDescent="0.45">
      <c r="K28" s="10"/>
    </row>
    <row r="29" spans="1:25" x14ac:dyDescent="0.35">
      <c r="C29" s="21" t="s">
        <v>27</v>
      </c>
      <c r="D29" s="21"/>
      <c r="E29" s="5">
        <v>5.149</v>
      </c>
    </row>
    <row r="30" spans="1:25" ht="15.5" x14ac:dyDescent="0.35">
      <c r="C30" s="21" t="s">
        <v>26</v>
      </c>
      <c r="D30" s="21"/>
      <c r="E30" s="5">
        <v>3.5550000000000002</v>
      </c>
      <c r="I30" s="12"/>
      <c r="J30" s="12" t="s">
        <v>16</v>
      </c>
      <c r="K30" s="12" t="s">
        <v>17</v>
      </c>
      <c r="L30" s="12" t="s">
        <v>18</v>
      </c>
      <c r="M30" s="12" t="s">
        <v>5</v>
      </c>
      <c r="O30" s="3"/>
      <c r="P30" s="12" t="s">
        <v>5</v>
      </c>
      <c r="Q30" s="3"/>
      <c r="R30" s="3"/>
      <c r="S30" s="13"/>
      <c r="U30" s="13"/>
    </row>
    <row r="31" spans="1:25" ht="15.5" x14ac:dyDescent="0.35">
      <c r="C31" s="21" t="s">
        <v>28</v>
      </c>
      <c r="D31" s="21"/>
      <c r="E31" s="5">
        <v>3.93</v>
      </c>
      <c r="I31" s="12" t="s">
        <v>20</v>
      </c>
      <c r="J31" s="5">
        <v>7.5249999999999995</v>
      </c>
      <c r="K31" s="5">
        <v>10.758333333333333</v>
      </c>
      <c r="L31" s="16">
        <v>9.0666666666666664</v>
      </c>
      <c r="M31" s="2">
        <f>AVERAGE(J31:L31)</f>
        <v>9.1166666666666654</v>
      </c>
      <c r="O31" s="12" t="s">
        <v>23</v>
      </c>
      <c r="P31" s="2">
        <f>AVERAGE(M31:O31)</f>
        <v>9.1166666666666654</v>
      </c>
      <c r="Q31" s="3"/>
      <c r="R31" s="3"/>
      <c r="U31" s="16"/>
      <c r="W31" s="16"/>
    </row>
    <row r="32" spans="1:25" ht="15.5" x14ac:dyDescent="0.35">
      <c r="I32" s="12" t="s">
        <v>21</v>
      </c>
      <c r="J32" s="5">
        <v>7.9416666666666664</v>
      </c>
      <c r="K32" s="5">
        <v>9.5583333333333336</v>
      </c>
      <c r="L32" s="16">
        <v>10.558333333333334</v>
      </c>
      <c r="M32" s="2">
        <f>AVERAGE(J32:L32)</f>
        <v>9.3527777777777779</v>
      </c>
      <c r="O32" s="12" t="s">
        <v>20</v>
      </c>
      <c r="P32" s="2">
        <f>AVERAGE(M32:O32)</f>
        <v>9.3527777777777779</v>
      </c>
      <c r="Q32" s="3"/>
      <c r="R32" s="3"/>
      <c r="U32" s="16"/>
      <c r="W32" s="16"/>
    </row>
    <row r="33" spans="9:23" ht="15.5" x14ac:dyDescent="0.35">
      <c r="I33" s="12" t="s">
        <v>22</v>
      </c>
      <c r="J33" s="5">
        <v>9.2916666666666661</v>
      </c>
      <c r="K33" s="5">
        <v>9.4916666666666671</v>
      </c>
      <c r="L33" s="16">
        <v>8.9583333333333339</v>
      </c>
      <c r="M33" s="2">
        <f>AVERAGE(J33:L33)</f>
        <v>9.2472222222222218</v>
      </c>
      <c r="O33" s="12" t="s">
        <v>22</v>
      </c>
      <c r="P33" s="2">
        <f>AVERAGE(M33:O33)</f>
        <v>9.2472222222222218</v>
      </c>
      <c r="Q33" s="3"/>
      <c r="R33" s="3"/>
      <c r="U33" s="16"/>
      <c r="W33" s="16"/>
    </row>
    <row r="34" spans="9:23" ht="15.5" x14ac:dyDescent="0.35">
      <c r="I34" s="12" t="s">
        <v>23</v>
      </c>
      <c r="J34" s="5">
        <v>6.583333333333333</v>
      </c>
      <c r="K34" s="16">
        <v>8.2916666666666661</v>
      </c>
      <c r="L34" s="5">
        <v>9.7416666666666671</v>
      </c>
      <c r="M34" s="2">
        <f>AVERAGE(J34:L34)</f>
        <v>8.2055555555555557</v>
      </c>
      <c r="O34" s="12" t="s">
        <v>21</v>
      </c>
      <c r="P34" s="2">
        <f>AVERAGE(M34:O34)</f>
        <v>8.2055555555555557</v>
      </c>
      <c r="Q34" s="3"/>
      <c r="R34" s="3"/>
      <c r="U34" s="16"/>
      <c r="W34" s="16"/>
    </row>
    <row r="35" spans="9:23" ht="18.5" x14ac:dyDescent="0.45">
      <c r="I35" s="14"/>
      <c r="K35" s="10"/>
      <c r="L35" s="5" t="s">
        <v>24</v>
      </c>
      <c r="M35" s="15">
        <f>E31*((M15/3)^0.5)</f>
        <v>2.3935421117893596</v>
      </c>
      <c r="P35" s="5" t="s">
        <v>29</v>
      </c>
    </row>
    <row r="50" spans="11:11" ht="18.5" x14ac:dyDescent="0.45">
      <c r="K50" s="10"/>
    </row>
  </sheetData>
  <sortState xmlns:xlrd2="http://schemas.microsoft.com/office/spreadsheetml/2017/richdata2" ref="W6:W17">
    <sortCondition ref="W6:W17"/>
  </sortState>
  <mergeCells count="7">
    <mergeCell ref="C31:D31"/>
    <mergeCell ref="B4:B5"/>
    <mergeCell ref="C4:E4"/>
    <mergeCell ref="F4:F5"/>
    <mergeCell ref="G4:G5"/>
    <mergeCell ref="C29:D29"/>
    <mergeCell ref="C30:D3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2FF06-6725-4803-8DB1-6B6155574F88}">
  <dimension ref="A3:Y50"/>
  <sheetViews>
    <sheetView topLeftCell="H4" workbookViewId="0">
      <selection activeCell="V18" sqref="V18"/>
    </sheetView>
  </sheetViews>
  <sheetFormatPr defaultColWidth="9.1796875" defaultRowHeight="14.5" x14ac:dyDescent="0.35"/>
  <cols>
    <col min="1" max="1" width="5.81640625" style="5" customWidth="1"/>
    <col min="2" max="2" width="14" style="5" customWidth="1"/>
    <col min="3" max="5" width="9.1796875" style="5"/>
    <col min="6" max="6" width="9.81640625" style="5" customWidth="1"/>
    <col min="7" max="7" width="11" style="5" customWidth="1"/>
    <col min="8" max="17" width="9.1796875" style="5"/>
    <col min="18" max="18" width="8.26953125" style="5" customWidth="1"/>
    <col min="19" max="19" width="3.453125" style="5" customWidth="1"/>
    <col min="20" max="20" width="3.7265625" style="5" customWidth="1"/>
    <col min="21" max="16384" width="9.1796875" style="5"/>
  </cols>
  <sheetData>
    <row r="3" spans="1:25" ht="15.5" x14ac:dyDescent="0.35">
      <c r="E3" s="6"/>
    </row>
    <row r="4" spans="1:25" x14ac:dyDescent="0.35">
      <c r="B4" s="20" t="s">
        <v>0</v>
      </c>
      <c r="C4" s="22" t="s">
        <v>1</v>
      </c>
      <c r="D4" s="22"/>
      <c r="E4" s="22"/>
      <c r="F4" s="20" t="s">
        <v>6</v>
      </c>
      <c r="G4" s="20" t="s">
        <v>5</v>
      </c>
      <c r="J4" s="5" t="s">
        <v>7</v>
      </c>
      <c r="K4" s="5">
        <v>3</v>
      </c>
    </row>
    <row r="5" spans="1:25" ht="15.5" x14ac:dyDescent="0.35">
      <c r="B5" s="20"/>
      <c r="C5" s="7" t="s">
        <v>2</v>
      </c>
      <c r="D5" s="7" t="s">
        <v>3</v>
      </c>
      <c r="E5" s="7" t="s">
        <v>4</v>
      </c>
      <c r="F5" s="20"/>
      <c r="G5" s="20"/>
      <c r="J5" s="5" t="s">
        <v>8</v>
      </c>
      <c r="K5" s="5">
        <v>3</v>
      </c>
    </row>
    <row r="6" spans="1:25" ht="15.5" x14ac:dyDescent="0.35">
      <c r="A6" s="5">
        <v>1</v>
      </c>
      <c r="B6" s="19" t="s">
        <v>30</v>
      </c>
      <c r="C6" s="19">
        <v>25.4</v>
      </c>
      <c r="D6" s="19">
        <v>26</v>
      </c>
      <c r="E6" s="19">
        <v>25.4</v>
      </c>
      <c r="F6" s="8">
        <f>C6+D6+E6</f>
        <v>76.8</v>
      </c>
      <c r="G6" s="2">
        <f>AVERAGE(C6:E6)</f>
        <v>25.599999999999998</v>
      </c>
      <c r="J6" s="5" t="s">
        <v>49</v>
      </c>
      <c r="K6" s="5">
        <v>4</v>
      </c>
      <c r="U6" s="5">
        <f>G6</f>
        <v>25.599999999999998</v>
      </c>
      <c r="V6" s="5" t="s">
        <v>25</v>
      </c>
      <c r="W6" s="5">
        <v>25.599999999999998</v>
      </c>
      <c r="X6" s="5" t="s">
        <v>25</v>
      </c>
      <c r="Y6" s="5">
        <f>W6+U$19</f>
        <v>27.359986775565972</v>
      </c>
    </row>
    <row r="7" spans="1:25" ht="15.5" x14ac:dyDescent="0.35">
      <c r="A7" s="5">
        <v>2</v>
      </c>
      <c r="B7" s="19" t="s">
        <v>31</v>
      </c>
      <c r="C7" s="19">
        <v>30.6</v>
      </c>
      <c r="D7" s="19">
        <v>31</v>
      </c>
      <c r="E7" s="19">
        <v>30.6</v>
      </c>
      <c r="F7" s="8">
        <f t="shared" ref="F7:F17" si="0">C7+D7+E7</f>
        <v>92.2</v>
      </c>
      <c r="G7" s="2">
        <f t="shared" ref="G7:G17" si="1">AVERAGE(C7:E7)</f>
        <v>30.733333333333334</v>
      </c>
      <c r="J7" s="5" t="s">
        <v>9</v>
      </c>
      <c r="K7" s="5">
        <f>(F18^2)/(K4*K5*K6)</f>
        <v>50250.694444444445</v>
      </c>
      <c r="U7" s="5">
        <f t="shared" ref="U7:W19" si="2">G7</f>
        <v>30.733333333333334</v>
      </c>
      <c r="V7" s="5" t="s">
        <v>55</v>
      </c>
      <c r="W7" s="5">
        <v>30.599999999999998</v>
      </c>
      <c r="X7" s="5" t="s">
        <v>53</v>
      </c>
      <c r="Y7" s="5">
        <f t="shared" ref="Y7:Y17" si="3">W7+U$19</f>
        <v>32.359986775565972</v>
      </c>
    </row>
    <row r="8" spans="1:25" ht="15.5" x14ac:dyDescent="0.35">
      <c r="A8" s="5">
        <v>3</v>
      </c>
      <c r="B8" s="19" t="s">
        <v>32</v>
      </c>
      <c r="C8" s="19">
        <v>30.4</v>
      </c>
      <c r="D8" s="19">
        <v>31</v>
      </c>
      <c r="E8" s="19">
        <v>30.4</v>
      </c>
      <c r="F8" s="8">
        <f t="shared" si="0"/>
        <v>91.8</v>
      </c>
      <c r="G8" s="2">
        <f t="shared" si="1"/>
        <v>30.599999999999998</v>
      </c>
      <c r="U8" s="5">
        <f t="shared" si="2"/>
        <v>30.599999999999998</v>
      </c>
      <c r="V8" s="5" t="s">
        <v>53</v>
      </c>
      <c r="W8" s="5">
        <v>30.733333333333334</v>
      </c>
      <c r="X8" s="5" t="s">
        <v>55</v>
      </c>
      <c r="Y8" s="5">
        <f t="shared" si="3"/>
        <v>32.493320108899312</v>
      </c>
    </row>
    <row r="9" spans="1:25" ht="15.5" x14ac:dyDescent="0.35">
      <c r="A9" s="5">
        <v>4</v>
      </c>
      <c r="B9" s="19" t="s">
        <v>33</v>
      </c>
      <c r="C9" s="19">
        <v>42.8</v>
      </c>
      <c r="D9" s="19">
        <v>41</v>
      </c>
      <c r="E9" s="19">
        <v>42.8</v>
      </c>
      <c r="F9" s="8">
        <f t="shared" si="0"/>
        <v>126.6</v>
      </c>
      <c r="G9" s="2">
        <f t="shared" si="1"/>
        <v>42.199999999999996</v>
      </c>
      <c r="J9" s="2" t="s">
        <v>10</v>
      </c>
      <c r="K9" s="2" t="s">
        <v>12</v>
      </c>
      <c r="L9" s="2" t="s">
        <v>14</v>
      </c>
      <c r="M9" s="2" t="s">
        <v>13</v>
      </c>
      <c r="N9" s="2" t="s">
        <v>15</v>
      </c>
      <c r="O9" s="2"/>
      <c r="P9" s="2">
        <v>0.05</v>
      </c>
      <c r="Q9" s="2">
        <v>0.01</v>
      </c>
      <c r="U9" s="5">
        <f t="shared" si="2"/>
        <v>42.199999999999996</v>
      </c>
      <c r="V9" s="5" t="s">
        <v>63</v>
      </c>
      <c r="W9" s="5">
        <v>32.733333333333327</v>
      </c>
      <c r="X9" s="5" t="s">
        <v>56</v>
      </c>
      <c r="Y9" s="5">
        <f t="shared" si="3"/>
        <v>34.493320108899304</v>
      </c>
    </row>
    <row r="10" spans="1:25" ht="15.5" x14ac:dyDescent="0.35">
      <c r="A10" s="5">
        <v>5</v>
      </c>
      <c r="B10" s="19" t="s">
        <v>34</v>
      </c>
      <c r="C10" s="19">
        <v>32.6</v>
      </c>
      <c r="D10" s="19">
        <v>33</v>
      </c>
      <c r="E10" s="19">
        <v>32.6</v>
      </c>
      <c r="F10" s="8">
        <f t="shared" si="0"/>
        <v>98.199999999999989</v>
      </c>
      <c r="G10" s="2">
        <f t="shared" si="1"/>
        <v>32.733333333333327</v>
      </c>
      <c r="J10" s="2" t="s">
        <v>7</v>
      </c>
      <c r="K10" s="1">
        <f>K4-1</f>
        <v>2</v>
      </c>
      <c r="L10" s="2">
        <f>SUMSQ(C18:E18)/12-K7</f>
        <v>0.11555555555969477</v>
      </c>
      <c r="M10" s="2">
        <f>L10/K10</f>
        <v>5.7777777779847383E-2</v>
      </c>
      <c r="N10" s="2">
        <f>M10/$M$15</f>
        <v>0.16484149856504812</v>
      </c>
      <c r="O10" s="2" t="str">
        <f>IF(N10&lt;P10,"TN",IF(N10&lt;Q10,"*","**"))</f>
        <v>TN</v>
      </c>
      <c r="P10" s="2">
        <f>FINV(5%,$K10,$K$15)</f>
        <v>3.4433567793667246</v>
      </c>
      <c r="Q10" s="2">
        <f>FINV(1%,$K10,$K$15)</f>
        <v>5.7190219124822725</v>
      </c>
      <c r="U10" s="5">
        <f t="shared" si="2"/>
        <v>32.733333333333327</v>
      </c>
      <c r="V10" s="5" t="s">
        <v>56</v>
      </c>
      <c r="W10" s="5">
        <v>34.466666666666669</v>
      </c>
      <c r="X10" s="5" t="s">
        <v>58</v>
      </c>
      <c r="Y10" s="5">
        <f t="shared" si="3"/>
        <v>36.226653442232646</v>
      </c>
    </row>
    <row r="11" spans="1:25" ht="15.5" x14ac:dyDescent="0.35">
      <c r="A11" s="5">
        <v>6</v>
      </c>
      <c r="B11" s="19" t="s">
        <v>35</v>
      </c>
      <c r="C11" s="19">
        <v>35.9</v>
      </c>
      <c r="D11" s="19">
        <v>35</v>
      </c>
      <c r="E11" s="19">
        <v>35.9</v>
      </c>
      <c r="F11" s="8">
        <f t="shared" si="0"/>
        <v>106.80000000000001</v>
      </c>
      <c r="G11" s="2">
        <f t="shared" si="1"/>
        <v>35.6</v>
      </c>
      <c r="J11" s="2" t="s">
        <v>8</v>
      </c>
      <c r="K11" s="1">
        <f>K5*K6-1</f>
        <v>11</v>
      </c>
      <c r="L11" s="2">
        <f>SUMSQ(F6:F17)/K4-K7</f>
        <v>1465.9588888888829</v>
      </c>
      <c r="M11" s="2">
        <f t="shared" ref="M11:M15" si="4">L11/K11</f>
        <v>133.26898989898936</v>
      </c>
      <c r="N11" s="2">
        <f t="shared" ref="N11:N14" si="5">M11/$M$15</f>
        <v>380.21988472637469</v>
      </c>
      <c r="O11" s="2" t="str">
        <f t="shared" ref="O11:O14" si="6">IF(N11&lt;P11,"TN",IF(N11&lt;P11,"*","**"))</f>
        <v>**</v>
      </c>
      <c r="P11" s="2">
        <f t="shared" ref="P11:P14" si="7">FINV(5%,K11,$K$15)</f>
        <v>2.2585183566229916</v>
      </c>
      <c r="Q11" s="2">
        <f t="shared" ref="Q11:Q14" si="8">FINV(1%,$K11,$K$15)</f>
        <v>3.1837421959607717</v>
      </c>
      <c r="U11" s="5">
        <f t="shared" si="2"/>
        <v>35.6</v>
      </c>
      <c r="V11" s="5" t="s">
        <v>59</v>
      </c>
      <c r="W11" s="5">
        <v>35.6</v>
      </c>
      <c r="X11" s="5" t="s">
        <v>59</v>
      </c>
      <c r="Y11" s="5">
        <f t="shared" si="3"/>
        <v>37.359986775565979</v>
      </c>
    </row>
    <row r="12" spans="1:25" ht="15.5" x14ac:dyDescent="0.35">
      <c r="A12" s="5">
        <v>7</v>
      </c>
      <c r="B12" s="19" t="s">
        <v>36</v>
      </c>
      <c r="C12" s="19">
        <v>34.200000000000003</v>
      </c>
      <c r="D12" s="19">
        <v>35</v>
      </c>
      <c r="E12" s="19">
        <v>34.200000000000003</v>
      </c>
      <c r="F12" s="8">
        <f t="shared" si="0"/>
        <v>103.4</v>
      </c>
      <c r="G12" s="2">
        <f t="shared" si="1"/>
        <v>34.466666666666669</v>
      </c>
      <c r="J12" s="2" t="s">
        <v>8</v>
      </c>
      <c r="K12" s="1">
        <f>K5-1</f>
        <v>2</v>
      </c>
      <c r="L12" s="2">
        <f>SUMSQ(C27:E27)/(K5*K6)-K7</f>
        <v>798.61555555555242</v>
      </c>
      <c r="M12" s="2">
        <f t="shared" si="4"/>
        <v>399.30777777777621</v>
      </c>
      <c r="N12" s="2">
        <f t="shared" si="5"/>
        <v>1139.2354466863283</v>
      </c>
      <c r="O12" s="2" t="str">
        <f t="shared" si="6"/>
        <v>**</v>
      </c>
      <c r="P12" s="2">
        <f t="shared" si="7"/>
        <v>3.4433567793667246</v>
      </c>
      <c r="Q12" s="2">
        <f t="shared" si="8"/>
        <v>5.7190219124822725</v>
      </c>
      <c r="U12" s="5">
        <f t="shared" si="2"/>
        <v>34.466666666666669</v>
      </c>
      <c r="V12" s="5" t="s">
        <v>58</v>
      </c>
      <c r="W12" s="5">
        <v>40.733333333333327</v>
      </c>
      <c r="X12" s="5" t="s">
        <v>63</v>
      </c>
      <c r="Y12" s="5">
        <f t="shared" si="3"/>
        <v>42.493320108899304</v>
      </c>
    </row>
    <row r="13" spans="1:25" ht="15.5" x14ac:dyDescent="0.35">
      <c r="A13" s="5">
        <v>8</v>
      </c>
      <c r="B13" s="19" t="s">
        <v>37</v>
      </c>
      <c r="C13" s="19">
        <v>41.8</v>
      </c>
      <c r="D13" s="19">
        <v>42</v>
      </c>
      <c r="E13" s="19">
        <v>41.8</v>
      </c>
      <c r="F13" s="8">
        <f t="shared" si="0"/>
        <v>125.6</v>
      </c>
      <c r="G13" s="2">
        <f t="shared" si="1"/>
        <v>41.866666666666667</v>
      </c>
      <c r="J13" s="2" t="s">
        <v>49</v>
      </c>
      <c r="K13" s="1">
        <f>K6-1</f>
        <v>3</v>
      </c>
      <c r="L13" s="2">
        <f>SUMSQ(F23:F26)/(K5*K4)-K7</f>
        <v>509.66555555555533</v>
      </c>
      <c r="M13" s="2">
        <f t="shared" si="4"/>
        <v>169.88851851851845</v>
      </c>
      <c r="N13" s="2">
        <f t="shared" si="5"/>
        <v>484.69634966397774</v>
      </c>
      <c r="O13" s="2" t="str">
        <f t="shared" si="6"/>
        <v>**</v>
      </c>
      <c r="P13" s="2">
        <f t="shared" si="7"/>
        <v>3.0491249886524128</v>
      </c>
      <c r="Q13" s="2">
        <f t="shared" si="8"/>
        <v>4.8166057778160596</v>
      </c>
      <c r="U13" s="5">
        <f t="shared" si="2"/>
        <v>41.866666666666667</v>
      </c>
      <c r="V13" s="5" t="s">
        <v>63</v>
      </c>
      <c r="W13" s="5">
        <v>41.4</v>
      </c>
      <c r="X13" s="5" t="s">
        <v>63</v>
      </c>
      <c r="Y13" s="5">
        <f t="shared" si="3"/>
        <v>43.159986775565976</v>
      </c>
    </row>
    <row r="14" spans="1:25" ht="15.5" x14ac:dyDescent="0.35">
      <c r="A14" s="5">
        <v>9</v>
      </c>
      <c r="B14" s="19" t="s">
        <v>38</v>
      </c>
      <c r="C14" s="19">
        <v>40.1</v>
      </c>
      <c r="D14" s="19">
        <v>42</v>
      </c>
      <c r="E14" s="19">
        <v>40.1</v>
      </c>
      <c r="F14" s="8">
        <f t="shared" si="0"/>
        <v>122.19999999999999</v>
      </c>
      <c r="G14" s="2">
        <f t="shared" si="1"/>
        <v>40.733333333333327</v>
      </c>
      <c r="J14" s="2" t="s">
        <v>50</v>
      </c>
      <c r="K14" s="1">
        <f>K12*K13</f>
        <v>6</v>
      </c>
      <c r="L14" s="2">
        <f>L11-L12-L13</f>
        <v>157.67777777777519</v>
      </c>
      <c r="M14" s="2">
        <f t="shared" si="4"/>
        <v>26.279629629629198</v>
      </c>
      <c r="N14" s="2">
        <f t="shared" si="5"/>
        <v>74.976464937588673</v>
      </c>
      <c r="O14" s="2" t="str">
        <f t="shared" si="6"/>
        <v>**</v>
      </c>
      <c r="P14" s="2">
        <f t="shared" si="7"/>
        <v>2.5490614138436585</v>
      </c>
      <c r="Q14" s="2">
        <f t="shared" si="8"/>
        <v>3.7583014350037565</v>
      </c>
      <c r="U14" s="5">
        <f t="shared" si="2"/>
        <v>40.733333333333327</v>
      </c>
      <c r="V14" s="5" t="s">
        <v>63</v>
      </c>
      <c r="W14" s="5">
        <v>41.866666666666667</v>
      </c>
      <c r="X14" s="5" t="s">
        <v>63</v>
      </c>
      <c r="Y14" s="5">
        <f t="shared" si="3"/>
        <v>43.626653442232644</v>
      </c>
    </row>
    <row r="15" spans="1:25" ht="15.5" x14ac:dyDescent="0.35">
      <c r="A15" s="5">
        <v>10</v>
      </c>
      <c r="B15" s="19" t="s">
        <v>39</v>
      </c>
      <c r="C15" s="19">
        <v>41.6</v>
      </c>
      <c r="D15" s="19">
        <v>41</v>
      </c>
      <c r="E15" s="19">
        <v>41.6</v>
      </c>
      <c r="F15" s="8">
        <f t="shared" si="0"/>
        <v>124.19999999999999</v>
      </c>
      <c r="G15" s="2">
        <f t="shared" si="1"/>
        <v>41.4</v>
      </c>
      <c r="J15" s="2" t="s">
        <v>19</v>
      </c>
      <c r="K15" s="1">
        <f>K22-K11-K10</f>
        <v>22</v>
      </c>
      <c r="L15" s="2">
        <f>L22-L11-L10</f>
        <v>7.711111111108039</v>
      </c>
      <c r="M15" s="2">
        <f t="shared" si="4"/>
        <v>0.35050505050491088</v>
      </c>
      <c r="N15" s="17"/>
      <c r="O15" s="17"/>
      <c r="P15" s="17"/>
      <c r="Q15" s="17"/>
      <c r="U15" s="5">
        <f t="shared" si="2"/>
        <v>41.4</v>
      </c>
      <c r="V15" s="5" t="s">
        <v>63</v>
      </c>
      <c r="W15" s="5">
        <v>42.199999999999996</v>
      </c>
      <c r="X15" s="5" t="s">
        <v>63</v>
      </c>
      <c r="Y15" s="5">
        <f t="shared" si="3"/>
        <v>43.959986775565973</v>
      </c>
    </row>
    <row r="16" spans="1:25" ht="15.5" x14ac:dyDescent="0.35">
      <c r="A16" s="5">
        <v>11</v>
      </c>
      <c r="B16" s="19" t="s">
        <v>40</v>
      </c>
      <c r="C16" s="19">
        <v>47.4</v>
      </c>
      <c r="D16" s="19">
        <v>46</v>
      </c>
      <c r="E16" s="19">
        <v>46</v>
      </c>
      <c r="F16" s="8">
        <f t="shared" si="0"/>
        <v>139.4</v>
      </c>
      <c r="G16" s="2">
        <f t="shared" si="1"/>
        <v>46.466666666666669</v>
      </c>
      <c r="J16" s="2" t="s">
        <v>11</v>
      </c>
      <c r="K16" s="2">
        <f>(3*3*4)-1</f>
        <v>35</v>
      </c>
      <c r="L16" s="2">
        <f>SUMSQ(C6:E17)-K7</f>
        <v>1473.7855555555507</v>
      </c>
      <c r="M16" s="17"/>
      <c r="N16" s="18"/>
      <c r="O16" s="18"/>
      <c r="P16" s="18"/>
      <c r="Q16" s="18"/>
      <c r="U16" s="5">
        <f t="shared" si="2"/>
        <v>46.466666666666669</v>
      </c>
      <c r="V16" s="5" t="s">
        <v>66</v>
      </c>
      <c r="W16" s="5">
        <v>45.933333333333337</v>
      </c>
      <c r="X16" s="5" t="s">
        <v>66</v>
      </c>
      <c r="Y16" s="5">
        <f t="shared" si="3"/>
        <v>47.693320108899314</v>
      </c>
    </row>
    <row r="17" spans="1:25" ht="15.5" x14ac:dyDescent="0.35">
      <c r="A17" s="5">
        <v>12</v>
      </c>
      <c r="B17" s="19" t="s">
        <v>41</v>
      </c>
      <c r="C17" s="19">
        <v>45.8</v>
      </c>
      <c r="D17" s="19">
        <v>46</v>
      </c>
      <c r="E17" s="19">
        <v>46</v>
      </c>
      <c r="F17" s="8">
        <f t="shared" si="0"/>
        <v>137.80000000000001</v>
      </c>
      <c r="G17" s="2">
        <f t="shared" si="1"/>
        <v>45.933333333333337</v>
      </c>
      <c r="U17" s="5">
        <f t="shared" si="2"/>
        <v>45.933333333333337</v>
      </c>
      <c r="V17" s="5" t="s">
        <v>66</v>
      </c>
      <c r="W17" s="5">
        <v>46.466666666666669</v>
      </c>
      <c r="X17" s="5" t="s">
        <v>66</v>
      </c>
      <c r="Y17" s="5">
        <f t="shared" si="3"/>
        <v>48.226653442232646</v>
      </c>
    </row>
    <row r="18" spans="1:25" x14ac:dyDescent="0.35">
      <c r="B18" s="2"/>
      <c r="C18" s="4">
        <f>SUM(C6:C17)</f>
        <v>448.6</v>
      </c>
      <c r="D18" s="4">
        <f t="shared" ref="D18:F18" si="9">SUM(D6:D17)</f>
        <v>449</v>
      </c>
      <c r="E18" s="4">
        <f t="shared" si="9"/>
        <v>447.40000000000003</v>
      </c>
      <c r="F18" s="9">
        <f t="shared" si="9"/>
        <v>1345</v>
      </c>
      <c r="G18" s="2"/>
      <c r="U18" s="5">
        <f t="shared" si="2"/>
        <v>0</v>
      </c>
    </row>
    <row r="19" spans="1:25" x14ac:dyDescent="0.35">
      <c r="G19" s="5">
        <f>E29*((M15/3)^0.5)</f>
        <v>1.7599867755659744</v>
      </c>
      <c r="U19" s="5">
        <f t="shared" si="2"/>
        <v>1.7599867755659744</v>
      </c>
    </row>
    <row r="22" spans="1:25" x14ac:dyDescent="0.35">
      <c r="B22" s="11"/>
      <c r="C22" s="11" t="s">
        <v>46</v>
      </c>
      <c r="D22" s="11" t="s">
        <v>47</v>
      </c>
      <c r="E22" s="11" t="s">
        <v>48</v>
      </c>
      <c r="F22" s="11"/>
      <c r="J22" s="2" t="s">
        <v>11</v>
      </c>
      <c r="K22" s="2">
        <f>K4*K5*K6-1</f>
        <v>35</v>
      </c>
      <c r="L22" s="2">
        <f>SUMSQ(C6:E17)-K7</f>
        <v>1473.7855555555507</v>
      </c>
      <c r="M22" s="2"/>
      <c r="N22" s="2"/>
      <c r="O22" s="2"/>
      <c r="P22" s="2"/>
      <c r="Q22" s="2"/>
    </row>
    <row r="23" spans="1:25" ht="15.5" x14ac:dyDescent="0.35">
      <c r="B23" s="11" t="s">
        <v>42</v>
      </c>
      <c r="C23" s="11">
        <f>F6</f>
        <v>76.8</v>
      </c>
      <c r="D23" s="11">
        <f>F10</f>
        <v>98.199999999999989</v>
      </c>
      <c r="E23" s="11">
        <f>F14</f>
        <v>122.19999999999999</v>
      </c>
      <c r="F23" s="11">
        <f>SUM(C23:E23)</f>
        <v>297.2</v>
      </c>
      <c r="I23" s="2"/>
      <c r="J23" s="2" t="s">
        <v>20</v>
      </c>
      <c r="K23" s="2" t="s">
        <v>21</v>
      </c>
      <c r="L23" s="2" t="s">
        <v>22</v>
      </c>
      <c r="M23" s="2" t="s">
        <v>23</v>
      </c>
      <c r="N23" s="12" t="s">
        <v>5</v>
      </c>
    </row>
    <row r="24" spans="1:25" x14ac:dyDescent="0.35">
      <c r="B24" s="11" t="s">
        <v>43</v>
      </c>
      <c r="C24" s="11">
        <f>F7</f>
        <v>92.2</v>
      </c>
      <c r="D24" s="11">
        <f>F11</f>
        <v>106.80000000000001</v>
      </c>
      <c r="E24" s="11">
        <f>F15</f>
        <v>124.19999999999999</v>
      </c>
      <c r="F24" s="11">
        <f t="shared" ref="F24:F26" si="10">SUM(C24:E24)</f>
        <v>323.2</v>
      </c>
      <c r="I24" s="2" t="s">
        <v>16</v>
      </c>
      <c r="J24" s="2">
        <v>7.5250000000000004</v>
      </c>
      <c r="K24" s="2">
        <v>7.9416666666666664</v>
      </c>
      <c r="L24" s="2">
        <v>9.2916666666666661</v>
      </c>
      <c r="M24" s="2">
        <v>6.583333333333333</v>
      </c>
      <c r="N24" s="2">
        <f>AVERAGE(K24:M24)</f>
        <v>7.9388888888888891</v>
      </c>
      <c r="P24" s="4" t="s">
        <v>16</v>
      </c>
      <c r="Q24" s="2">
        <f>AVERAGE(N24:P24)</f>
        <v>7.9388888888888891</v>
      </c>
      <c r="R24" s="5">
        <f>Q24+Q27</f>
        <v>10.659285605707062</v>
      </c>
      <c r="S24" s="5" t="s">
        <v>25</v>
      </c>
    </row>
    <row r="25" spans="1:25" x14ac:dyDescent="0.35">
      <c r="B25" s="11" t="s">
        <v>44</v>
      </c>
      <c r="C25" s="11">
        <f>F8</f>
        <v>91.8</v>
      </c>
      <c r="D25" s="11">
        <f>F12</f>
        <v>103.4</v>
      </c>
      <c r="E25" s="11">
        <f>F16</f>
        <v>139.4</v>
      </c>
      <c r="F25" s="11">
        <f t="shared" si="10"/>
        <v>334.6</v>
      </c>
      <c r="I25" s="2" t="s">
        <v>17</v>
      </c>
      <c r="J25" s="2">
        <v>10.758333333333333</v>
      </c>
      <c r="K25" s="2">
        <v>9.5583333333333336</v>
      </c>
      <c r="L25" s="2">
        <v>9.4916666666666671</v>
      </c>
      <c r="M25" s="2">
        <v>8.2916666666666661</v>
      </c>
      <c r="N25" s="2">
        <f>AVERAGE(K25:M25)</f>
        <v>9.1138888888888889</v>
      </c>
      <c r="P25" s="4" t="s">
        <v>17</v>
      </c>
      <c r="Q25" s="2">
        <f>AVERAGE(N25:P25)</f>
        <v>9.1138888888888889</v>
      </c>
      <c r="R25" s="5">
        <f>Q25+Q27</f>
        <v>11.834285605707061</v>
      </c>
      <c r="S25" s="5" t="s">
        <v>25</v>
      </c>
    </row>
    <row r="26" spans="1:25" x14ac:dyDescent="0.35">
      <c r="B26" s="11" t="s">
        <v>45</v>
      </c>
      <c r="C26" s="11">
        <f>F9</f>
        <v>126.6</v>
      </c>
      <c r="D26" s="11">
        <f>F13</f>
        <v>125.6</v>
      </c>
      <c r="E26" s="11">
        <f>F17</f>
        <v>137.80000000000001</v>
      </c>
      <c r="F26" s="11">
        <f t="shared" si="10"/>
        <v>390</v>
      </c>
      <c r="I26" s="2" t="s">
        <v>18</v>
      </c>
      <c r="J26" s="2">
        <v>9.0666666666666664</v>
      </c>
      <c r="K26" s="2">
        <v>10.558333333333334</v>
      </c>
      <c r="L26" s="2">
        <v>8.9583333333333339</v>
      </c>
      <c r="M26" s="2">
        <v>9.7416666666666671</v>
      </c>
      <c r="N26" s="2">
        <f>AVERAGE(K26:M26)</f>
        <v>9.7527777777777782</v>
      </c>
      <c r="P26" s="4" t="s">
        <v>18</v>
      </c>
      <c r="Q26" s="2">
        <f>AVERAGE(N26:P26)</f>
        <v>9.7527777777777782</v>
      </c>
      <c r="S26" s="5" t="s">
        <v>25</v>
      </c>
    </row>
    <row r="27" spans="1:25" ht="18.5" x14ac:dyDescent="0.45">
      <c r="B27" s="11"/>
      <c r="C27" s="11">
        <f>SUM(C23:C26)</f>
        <v>387.4</v>
      </c>
      <c r="D27" s="11">
        <f t="shared" ref="D27:E27" si="11">SUM(D23:D26)</f>
        <v>434</v>
      </c>
      <c r="E27" s="11">
        <f t="shared" si="11"/>
        <v>523.59999999999991</v>
      </c>
      <c r="F27" s="11"/>
      <c r="L27" s="10"/>
      <c r="M27" s="5" t="s">
        <v>24</v>
      </c>
      <c r="N27" s="5">
        <f>E30*((M15/3)^0.5)</f>
        <v>1.215139442054193</v>
      </c>
      <c r="Q27" s="5">
        <v>2.7203967168181724</v>
      </c>
    </row>
    <row r="28" spans="1:25" ht="18.5" x14ac:dyDescent="0.45">
      <c r="K28" s="10"/>
    </row>
    <row r="29" spans="1:25" x14ac:dyDescent="0.35">
      <c r="C29" s="21" t="s">
        <v>27</v>
      </c>
      <c r="D29" s="21"/>
      <c r="E29" s="5">
        <v>5.149</v>
      </c>
    </row>
    <row r="30" spans="1:25" ht="15.5" x14ac:dyDescent="0.35">
      <c r="C30" s="21" t="s">
        <v>26</v>
      </c>
      <c r="D30" s="21"/>
      <c r="E30" s="5">
        <v>3.5550000000000002</v>
      </c>
      <c r="I30" s="12"/>
      <c r="J30" s="12" t="s">
        <v>16</v>
      </c>
      <c r="K30" s="12" t="s">
        <v>17</v>
      </c>
      <c r="L30" s="12" t="s">
        <v>18</v>
      </c>
      <c r="M30" s="12" t="s">
        <v>5</v>
      </c>
      <c r="O30" s="3"/>
      <c r="P30" s="12" t="s">
        <v>5</v>
      </c>
      <c r="Q30" s="3"/>
      <c r="R30" s="3"/>
      <c r="S30" s="13"/>
      <c r="U30" s="13"/>
    </row>
    <row r="31" spans="1:25" ht="15.5" x14ac:dyDescent="0.35">
      <c r="C31" s="21" t="s">
        <v>28</v>
      </c>
      <c r="D31" s="21"/>
      <c r="E31" s="5">
        <v>3.93</v>
      </c>
      <c r="I31" s="12" t="s">
        <v>20</v>
      </c>
      <c r="J31" s="5">
        <v>7.5249999999999995</v>
      </c>
      <c r="K31" s="5">
        <v>10.758333333333333</v>
      </c>
      <c r="L31" s="16">
        <v>9.0666666666666664</v>
      </c>
      <c r="M31" s="2">
        <f>AVERAGE(J31:L31)</f>
        <v>9.1166666666666654</v>
      </c>
      <c r="O31" s="12" t="s">
        <v>23</v>
      </c>
      <c r="P31" s="2">
        <f>AVERAGE(M31:O31)</f>
        <v>9.1166666666666654</v>
      </c>
      <c r="Q31" s="3"/>
      <c r="R31" s="3"/>
      <c r="U31" s="16"/>
      <c r="W31" s="16"/>
    </row>
    <row r="32" spans="1:25" ht="15.5" x14ac:dyDescent="0.35">
      <c r="I32" s="12" t="s">
        <v>21</v>
      </c>
      <c r="J32" s="5">
        <v>7.9416666666666664</v>
      </c>
      <c r="K32" s="5">
        <v>9.5583333333333336</v>
      </c>
      <c r="L32" s="16">
        <v>10.558333333333334</v>
      </c>
      <c r="M32" s="2">
        <f>AVERAGE(J32:L32)</f>
        <v>9.3527777777777779</v>
      </c>
      <c r="O32" s="12" t="s">
        <v>20</v>
      </c>
      <c r="P32" s="2">
        <f>AVERAGE(M32:O32)</f>
        <v>9.3527777777777779</v>
      </c>
      <c r="Q32" s="3"/>
      <c r="R32" s="3"/>
      <c r="U32" s="16"/>
      <c r="W32" s="16"/>
    </row>
    <row r="33" spans="9:23" ht="15.5" x14ac:dyDescent="0.35">
      <c r="I33" s="12" t="s">
        <v>22</v>
      </c>
      <c r="J33" s="5">
        <v>9.2916666666666661</v>
      </c>
      <c r="K33" s="5">
        <v>9.4916666666666671</v>
      </c>
      <c r="L33" s="16">
        <v>8.9583333333333339</v>
      </c>
      <c r="M33" s="2">
        <f>AVERAGE(J33:L33)</f>
        <v>9.2472222222222218</v>
      </c>
      <c r="O33" s="12" t="s">
        <v>22</v>
      </c>
      <c r="P33" s="2">
        <f>AVERAGE(M33:O33)</f>
        <v>9.2472222222222218</v>
      </c>
      <c r="Q33" s="3"/>
      <c r="R33" s="3"/>
      <c r="U33" s="16"/>
      <c r="W33" s="16"/>
    </row>
    <row r="34" spans="9:23" ht="15.5" x14ac:dyDescent="0.35">
      <c r="I34" s="12" t="s">
        <v>23</v>
      </c>
      <c r="J34" s="5">
        <v>6.583333333333333</v>
      </c>
      <c r="K34" s="16">
        <v>8.2916666666666661</v>
      </c>
      <c r="L34" s="5">
        <v>9.7416666666666671</v>
      </c>
      <c r="M34" s="2">
        <f>AVERAGE(J34:L34)</f>
        <v>8.2055555555555557</v>
      </c>
      <c r="O34" s="12" t="s">
        <v>21</v>
      </c>
      <c r="P34" s="2">
        <f>AVERAGE(M34:O34)</f>
        <v>8.2055555555555557</v>
      </c>
      <c r="Q34" s="3"/>
      <c r="R34" s="3"/>
      <c r="U34" s="16"/>
      <c r="W34" s="16"/>
    </row>
    <row r="35" spans="9:23" ht="18.5" x14ac:dyDescent="0.45">
      <c r="I35" s="14"/>
      <c r="K35" s="10"/>
      <c r="L35" s="5" t="s">
        <v>24</v>
      </c>
      <c r="M35" s="15">
        <f>E31*((M15/3)^0.5)</f>
        <v>1.3433187080936648</v>
      </c>
      <c r="P35" s="5" t="s">
        <v>29</v>
      </c>
    </row>
    <row r="50" spans="11:11" ht="18.5" x14ac:dyDescent="0.45">
      <c r="K50" s="10"/>
    </row>
  </sheetData>
  <sortState xmlns:xlrd2="http://schemas.microsoft.com/office/spreadsheetml/2017/richdata2" ref="W6:W17">
    <sortCondition ref="W6:W17"/>
  </sortState>
  <mergeCells count="7">
    <mergeCell ref="C31:D31"/>
    <mergeCell ref="B4:B5"/>
    <mergeCell ref="C4:E4"/>
    <mergeCell ref="F4:F5"/>
    <mergeCell ref="G4:G5"/>
    <mergeCell ref="C29:D29"/>
    <mergeCell ref="C30:D3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422EE-5AC1-4BA5-BD5D-0BFEAB36D6CB}">
  <dimension ref="A3:Y50"/>
  <sheetViews>
    <sheetView workbookViewId="0">
      <selection activeCell="W18" sqref="W18"/>
    </sheetView>
  </sheetViews>
  <sheetFormatPr defaultColWidth="9.1796875" defaultRowHeight="14.5" x14ac:dyDescent="0.35"/>
  <cols>
    <col min="1" max="1" width="5.81640625" style="5" customWidth="1"/>
    <col min="2" max="2" width="14" style="5" customWidth="1"/>
    <col min="3" max="5" width="9.1796875" style="5"/>
    <col min="6" max="6" width="9.81640625" style="5" customWidth="1"/>
    <col min="7" max="7" width="11" style="5" customWidth="1"/>
    <col min="8" max="17" width="9.1796875" style="5"/>
    <col min="18" max="18" width="8.26953125" style="5" customWidth="1"/>
    <col min="19" max="19" width="3.453125" style="5" customWidth="1"/>
    <col min="20" max="20" width="3.7265625" style="5" customWidth="1"/>
    <col min="21" max="16384" width="9.1796875" style="5"/>
  </cols>
  <sheetData>
    <row r="3" spans="1:25" ht="15.5" x14ac:dyDescent="0.35">
      <c r="E3" s="6"/>
    </row>
    <row r="4" spans="1:25" x14ac:dyDescent="0.35">
      <c r="B4" s="20" t="s">
        <v>0</v>
      </c>
      <c r="C4" s="22" t="s">
        <v>1</v>
      </c>
      <c r="D4" s="22"/>
      <c r="E4" s="22"/>
      <c r="F4" s="20" t="s">
        <v>6</v>
      </c>
      <c r="G4" s="20" t="s">
        <v>5</v>
      </c>
      <c r="J4" s="5" t="s">
        <v>7</v>
      </c>
      <c r="K4" s="5">
        <v>3</v>
      </c>
    </row>
    <row r="5" spans="1:25" ht="15.5" x14ac:dyDescent="0.35">
      <c r="B5" s="20"/>
      <c r="C5" s="7" t="s">
        <v>2</v>
      </c>
      <c r="D5" s="7" t="s">
        <v>3</v>
      </c>
      <c r="E5" s="7" t="s">
        <v>4</v>
      </c>
      <c r="F5" s="20"/>
      <c r="G5" s="20"/>
      <c r="J5" s="5" t="s">
        <v>8</v>
      </c>
      <c r="K5" s="5">
        <v>3</v>
      </c>
    </row>
    <row r="6" spans="1:25" ht="15.5" x14ac:dyDescent="0.35">
      <c r="A6" s="5">
        <v>1</v>
      </c>
      <c r="B6" s="19" t="s">
        <v>30</v>
      </c>
      <c r="C6" s="19">
        <v>30.8</v>
      </c>
      <c r="D6" s="19">
        <v>31</v>
      </c>
      <c r="E6" s="19">
        <v>32</v>
      </c>
      <c r="F6" s="8">
        <f>C6+D6+E6</f>
        <v>93.8</v>
      </c>
      <c r="G6" s="2">
        <f>AVERAGE(C6:E6)</f>
        <v>31.266666666666666</v>
      </c>
      <c r="J6" s="5" t="s">
        <v>49</v>
      </c>
      <c r="K6" s="5">
        <v>4</v>
      </c>
      <c r="U6" s="5">
        <f>G6</f>
        <v>31.266666666666666</v>
      </c>
      <c r="V6" s="5" t="s">
        <v>25</v>
      </c>
      <c r="W6" s="5">
        <v>31.266666666666666</v>
      </c>
      <c r="X6" s="5" t="s">
        <v>25</v>
      </c>
      <c r="Y6" s="5">
        <f>W6+U$19</f>
        <v>33.428559281088489</v>
      </c>
    </row>
    <row r="7" spans="1:25" ht="15.5" x14ac:dyDescent="0.35">
      <c r="A7" s="5">
        <v>2</v>
      </c>
      <c r="B7" s="19" t="s">
        <v>31</v>
      </c>
      <c r="C7" s="19">
        <v>35.299999999999997</v>
      </c>
      <c r="D7" s="19">
        <v>34</v>
      </c>
      <c r="E7" s="19">
        <v>35</v>
      </c>
      <c r="F7" s="8">
        <f t="shared" ref="F7:F17" si="0">C7+D7+E7</f>
        <v>104.3</v>
      </c>
      <c r="G7" s="2">
        <f t="shared" ref="G7:G17" si="1">AVERAGE(C7:E7)</f>
        <v>34.766666666666666</v>
      </c>
      <c r="J7" s="5" t="s">
        <v>9</v>
      </c>
      <c r="K7" s="5">
        <f>(F18^2)/(K4*K5*K6)</f>
        <v>68932.502500000002</v>
      </c>
      <c r="U7" s="5">
        <f t="shared" ref="U7:U19" si="2">G7</f>
        <v>34.766666666666666</v>
      </c>
      <c r="V7" s="5" t="s">
        <v>53</v>
      </c>
      <c r="W7" s="5">
        <v>34.766666666666666</v>
      </c>
      <c r="X7" s="5" t="s">
        <v>53</v>
      </c>
      <c r="Y7" s="5">
        <f t="shared" ref="Y7:Y17" si="3">W7+U$19</f>
        <v>36.928559281088489</v>
      </c>
    </row>
    <row r="8" spans="1:25" ht="15.5" x14ac:dyDescent="0.35">
      <c r="A8" s="5">
        <v>3</v>
      </c>
      <c r="B8" s="19" t="s">
        <v>32</v>
      </c>
      <c r="C8" s="19">
        <v>36.4</v>
      </c>
      <c r="D8" s="19">
        <v>35</v>
      </c>
      <c r="E8" s="19">
        <v>36</v>
      </c>
      <c r="F8" s="8">
        <f t="shared" si="0"/>
        <v>107.4</v>
      </c>
      <c r="G8" s="2">
        <f t="shared" si="1"/>
        <v>35.800000000000004</v>
      </c>
      <c r="U8" s="5">
        <f t="shared" si="2"/>
        <v>35.800000000000004</v>
      </c>
      <c r="V8" s="5" t="s">
        <v>55</v>
      </c>
      <c r="W8" s="5">
        <v>35.800000000000004</v>
      </c>
      <c r="X8" s="5" t="s">
        <v>55</v>
      </c>
      <c r="Y8" s="5">
        <f t="shared" si="3"/>
        <v>37.961892614421828</v>
      </c>
    </row>
    <row r="9" spans="1:25" ht="15.5" x14ac:dyDescent="0.35">
      <c r="A9" s="5">
        <v>4</v>
      </c>
      <c r="B9" s="19" t="s">
        <v>33</v>
      </c>
      <c r="C9" s="19">
        <v>44.8</v>
      </c>
      <c r="D9" s="19">
        <v>44</v>
      </c>
      <c r="E9" s="19">
        <v>45</v>
      </c>
      <c r="F9" s="8">
        <f t="shared" si="0"/>
        <v>133.80000000000001</v>
      </c>
      <c r="G9" s="2">
        <f t="shared" si="1"/>
        <v>44.6</v>
      </c>
      <c r="J9" s="2" t="s">
        <v>10</v>
      </c>
      <c r="K9" s="2" t="s">
        <v>12</v>
      </c>
      <c r="L9" s="2" t="s">
        <v>14</v>
      </c>
      <c r="M9" s="2" t="s">
        <v>13</v>
      </c>
      <c r="N9" s="2" t="s">
        <v>15</v>
      </c>
      <c r="O9" s="2"/>
      <c r="P9" s="2">
        <v>0.05</v>
      </c>
      <c r="Q9" s="2">
        <v>0.01</v>
      </c>
      <c r="U9" s="5">
        <f t="shared" si="2"/>
        <v>44.6</v>
      </c>
      <c r="V9" s="5" t="s">
        <v>66</v>
      </c>
      <c r="W9" s="5">
        <v>37.4</v>
      </c>
      <c r="X9" s="5" t="s">
        <v>58</v>
      </c>
      <c r="Y9" s="5">
        <f t="shared" si="3"/>
        <v>39.561892614421822</v>
      </c>
    </row>
    <row r="10" spans="1:25" ht="15.5" x14ac:dyDescent="0.35">
      <c r="A10" s="5">
        <v>5</v>
      </c>
      <c r="B10" s="19" t="s">
        <v>34</v>
      </c>
      <c r="C10" s="19">
        <v>37.200000000000003</v>
      </c>
      <c r="D10" s="19">
        <v>37</v>
      </c>
      <c r="E10" s="19">
        <v>38</v>
      </c>
      <c r="F10" s="8">
        <f t="shared" si="0"/>
        <v>112.2</v>
      </c>
      <c r="G10" s="2">
        <f t="shared" si="1"/>
        <v>37.4</v>
      </c>
      <c r="J10" s="2" t="s">
        <v>7</v>
      </c>
      <c r="K10" s="1">
        <f>K4-1</f>
        <v>2</v>
      </c>
      <c r="L10" s="2">
        <f>SUMSQ(C18:E18)/12-K7</f>
        <v>3.3716666666587116</v>
      </c>
      <c r="M10" s="2">
        <f>L10/K10</f>
        <v>1.6858333333293558</v>
      </c>
      <c r="N10" s="2">
        <f>M10/$M$15</f>
        <v>3.1876521988153113</v>
      </c>
      <c r="O10" s="2" t="str">
        <f>IF(N10&lt;P10,"TN",IF(N10&lt;Q10,"*","**"))</f>
        <v>TN</v>
      </c>
      <c r="P10" s="2">
        <f>FINV(5%,$K10,$K$15)</f>
        <v>3.4433567793667246</v>
      </c>
      <c r="Q10" s="2">
        <f>FINV(1%,$K10,$K$15)</f>
        <v>5.7190219124822725</v>
      </c>
      <c r="U10" s="5">
        <f t="shared" si="2"/>
        <v>37.4</v>
      </c>
      <c r="V10" s="5" t="s">
        <v>58</v>
      </c>
      <c r="W10" s="5">
        <v>38.266666666666666</v>
      </c>
      <c r="X10" s="5" t="s">
        <v>59</v>
      </c>
      <c r="Y10" s="5">
        <f t="shared" si="3"/>
        <v>40.428559281088489</v>
      </c>
    </row>
    <row r="11" spans="1:25" ht="15.5" x14ac:dyDescent="0.35">
      <c r="A11" s="5">
        <v>6</v>
      </c>
      <c r="B11" s="19" t="s">
        <v>35</v>
      </c>
      <c r="C11" s="19">
        <v>39.799999999999997</v>
      </c>
      <c r="D11" s="19">
        <v>38</v>
      </c>
      <c r="E11" s="19">
        <v>37</v>
      </c>
      <c r="F11" s="8">
        <f t="shared" si="0"/>
        <v>114.8</v>
      </c>
      <c r="G11" s="2">
        <f t="shared" si="1"/>
        <v>38.266666666666666</v>
      </c>
      <c r="J11" s="2" t="s">
        <v>8</v>
      </c>
      <c r="K11" s="1">
        <f>K5*K6-1</f>
        <v>11</v>
      </c>
      <c r="L11" s="2">
        <f>SUMSQ(F6:F17)/K4-K7</f>
        <v>2615.6408333333238</v>
      </c>
      <c r="M11" s="2">
        <f t="shared" ref="M11:M15" si="4">L11/K11</f>
        <v>237.78553030302945</v>
      </c>
      <c r="N11" s="2">
        <f t="shared" ref="N11:N14" si="5">M11/$M$15</f>
        <v>449.61595759883636</v>
      </c>
      <c r="O11" s="2" t="str">
        <f t="shared" ref="O11:O14" si="6">IF(N11&lt;P11,"TN",IF(N11&lt;P11,"*","**"))</f>
        <v>**</v>
      </c>
      <c r="P11" s="2">
        <f t="shared" ref="P11:P14" si="7">FINV(5%,K11,$K$15)</f>
        <v>2.2585183566229916</v>
      </c>
      <c r="Q11" s="2">
        <f t="shared" ref="Q11:Q14" si="8">FINV(1%,$K11,$K$15)</f>
        <v>3.1837421959607717</v>
      </c>
      <c r="U11" s="5">
        <f t="shared" si="2"/>
        <v>38.266666666666666</v>
      </c>
      <c r="V11" s="5" t="s">
        <v>59</v>
      </c>
      <c r="W11" s="5">
        <v>41.199999999999996</v>
      </c>
      <c r="X11" s="5" t="s">
        <v>63</v>
      </c>
      <c r="Y11" s="5">
        <f t="shared" si="3"/>
        <v>43.361892614421819</v>
      </c>
    </row>
    <row r="12" spans="1:25" ht="15.5" x14ac:dyDescent="0.35">
      <c r="A12" s="5">
        <v>7</v>
      </c>
      <c r="B12" s="19" t="s">
        <v>36</v>
      </c>
      <c r="C12" s="19">
        <v>40.6</v>
      </c>
      <c r="D12" s="19">
        <v>41</v>
      </c>
      <c r="E12" s="19">
        <v>42</v>
      </c>
      <c r="F12" s="8">
        <f t="shared" si="0"/>
        <v>123.6</v>
      </c>
      <c r="G12" s="2">
        <f t="shared" si="1"/>
        <v>41.199999999999996</v>
      </c>
      <c r="J12" s="2" t="s">
        <v>8</v>
      </c>
      <c r="K12" s="1">
        <f>K5-1</f>
        <v>2</v>
      </c>
      <c r="L12" s="2">
        <f>SUMSQ(C27:E27)/(K5*K6)-K7</f>
        <v>1926.4199999999983</v>
      </c>
      <c r="M12" s="2">
        <f t="shared" si="4"/>
        <v>963.20999999999913</v>
      </c>
      <c r="N12" s="2">
        <f t="shared" si="5"/>
        <v>1821.2823377724985</v>
      </c>
      <c r="O12" s="2" t="str">
        <f t="shared" si="6"/>
        <v>**</v>
      </c>
      <c r="P12" s="2">
        <f t="shared" si="7"/>
        <v>3.4433567793667246</v>
      </c>
      <c r="Q12" s="2">
        <f t="shared" si="8"/>
        <v>5.7190219124822725</v>
      </c>
      <c r="U12" s="5">
        <f t="shared" si="2"/>
        <v>41.199999999999996</v>
      </c>
      <c r="V12" s="5" t="s">
        <v>63</v>
      </c>
      <c r="W12" s="5">
        <v>44.6</v>
      </c>
      <c r="X12" s="5" t="s">
        <v>66</v>
      </c>
      <c r="Y12" s="5">
        <f t="shared" si="3"/>
        <v>46.761892614421825</v>
      </c>
    </row>
    <row r="13" spans="1:25" ht="15.5" x14ac:dyDescent="0.35">
      <c r="A13" s="5">
        <v>8</v>
      </c>
      <c r="B13" s="19" t="s">
        <v>37</v>
      </c>
      <c r="C13" s="19">
        <v>47.7</v>
      </c>
      <c r="D13" s="19">
        <v>46</v>
      </c>
      <c r="E13" s="19">
        <v>46</v>
      </c>
      <c r="F13" s="8">
        <f t="shared" si="0"/>
        <v>139.69999999999999</v>
      </c>
      <c r="G13" s="2">
        <f t="shared" si="1"/>
        <v>46.566666666666663</v>
      </c>
      <c r="J13" s="2" t="s">
        <v>49</v>
      </c>
      <c r="K13" s="1">
        <f>K6-1</f>
        <v>3</v>
      </c>
      <c r="L13" s="2">
        <f>SUMSQ(F23:F26)/(K5*K4)-K7</f>
        <v>593.30749999999534</v>
      </c>
      <c r="M13" s="2">
        <f t="shared" si="4"/>
        <v>197.76916666666511</v>
      </c>
      <c r="N13" s="2">
        <f t="shared" si="5"/>
        <v>373.95115312962184</v>
      </c>
      <c r="O13" s="2" t="str">
        <f t="shared" si="6"/>
        <v>**</v>
      </c>
      <c r="P13" s="2">
        <f t="shared" si="7"/>
        <v>3.0491249886524128</v>
      </c>
      <c r="Q13" s="2">
        <f t="shared" si="8"/>
        <v>4.8166057778160596</v>
      </c>
      <c r="U13" s="5">
        <f t="shared" si="2"/>
        <v>46.566666666666663</v>
      </c>
      <c r="V13" s="5" t="s">
        <v>67</v>
      </c>
      <c r="W13" s="5">
        <v>46.566666666666663</v>
      </c>
      <c r="X13" s="5" t="s">
        <v>67</v>
      </c>
      <c r="Y13" s="5">
        <f t="shared" si="3"/>
        <v>48.728559281088486</v>
      </c>
    </row>
    <row r="14" spans="1:25" ht="15.5" x14ac:dyDescent="0.35">
      <c r="A14" s="5">
        <v>9</v>
      </c>
      <c r="B14" s="19" t="s">
        <v>38</v>
      </c>
      <c r="C14" s="19">
        <v>50.4</v>
      </c>
      <c r="D14" s="19">
        <v>51</v>
      </c>
      <c r="E14" s="19">
        <v>52</v>
      </c>
      <c r="F14" s="8">
        <f t="shared" si="0"/>
        <v>153.4</v>
      </c>
      <c r="G14" s="2">
        <f t="shared" si="1"/>
        <v>51.133333333333333</v>
      </c>
      <c r="J14" s="2" t="s">
        <v>50</v>
      </c>
      <c r="K14" s="1">
        <f>K12*K13</f>
        <v>6</v>
      </c>
      <c r="L14" s="2">
        <f>L11-L12-L13</f>
        <v>95.913333333330229</v>
      </c>
      <c r="M14" s="2">
        <f t="shared" si="4"/>
        <v>15.985555555555038</v>
      </c>
      <c r="N14" s="2">
        <f t="shared" si="5"/>
        <v>30.226233108889502</v>
      </c>
      <c r="O14" s="2" t="str">
        <f t="shared" si="6"/>
        <v>**</v>
      </c>
      <c r="P14" s="2">
        <f t="shared" si="7"/>
        <v>2.5490614138436585</v>
      </c>
      <c r="Q14" s="2">
        <f t="shared" si="8"/>
        <v>3.7583014350037565</v>
      </c>
      <c r="U14" s="5">
        <f t="shared" si="2"/>
        <v>51.133333333333333</v>
      </c>
      <c r="V14" s="5" t="s">
        <v>69</v>
      </c>
      <c r="W14" s="5">
        <v>47.766666666666673</v>
      </c>
      <c r="X14" s="5" t="s">
        <v>68</v>
      </c>
      <c r="Y14" s="5">
        <f t="shared" si="3"/>
        <v>49.928559281088496</v>
      </c>
    </row>
    <row r="15" spans="1:25" ht="15.5" x14ac:dyDescent="0.35">
      <c r="A15" s="5">
        <v>10</v>
      </c>
      <c r="B15" s="19" t="s">
        <v>39</v>
      </c>
      <c r="C15" s="19">
        <v>48.3</v>
      </c>
      <c r="D15" s="19">
        <v>47</v>
      </c>
      <c r="E15" s="19">
        <v>48</v>
      </c>
      <c r="F15" s="8">
        <f t="shared" si="0"/>
        <v>143.30000000000001</v>
      </c>
      <c r="G15" s="2">
        <f t="shared" si="1"/>
        <v>47.766666666666673</v>
      </c>
      <c r="J15" s="2" t="s">
        <v>19</v>
      </c>
      <c r="K15" s="1">
        <f>K22-K11-K10</f>
        <v>22</v>
      </c>
      <c r="L15" s="2">
        <f>L22-L11-L10</f>
        <v>11.635000000009313</v>
      </c>
      <c r="M15" s="2">
        <f t="shared" si="4"/>
        <v>0.52886363636405964</v>
      </c>
      <c r="N15" s="17"/>
      <c r="O15" s="17"/>
      <c r="P15" s="17"/>
      <c r="Q15" s="17"/>
      <c r="U15" s="5">
        <f t="shared" si="2"/>
        <v>47.766666666666673</v>
      </c>
      <c r="V15" s="5" t="s">
        <v>68</v>
      </c>
      <c r="W15" s="5">
        <v>51.133333333333333</v>
      </c>
      <c r="X15" s="5" t="s">
        <v>69</v>
      </c>
      <c r="Y15" s="5">
        <f t="shared" si="3"/>
        <v>53.295225947755156</v>
      </c>
    </row>
    <row r="16" spans="1:25" ht="15.5" x14ac:dyDescent="0.35">
      <c r="A16" s="5">
        <v>11</v>
      </c>
      <c r="B16" s="19" t="s">
        <v>40</v>
      </c>
      <c r="C16" s="19">
        <v>58.4</v>
      </c>
      <c r="D16" s="19">
        <v>57</v>
      </c>
      <c r="E16" s="19">
        <v>58</v>
      </c>
      <c r="F16" s="8">
        <f t="shared" si="0"/>
        <v>173.4</v>
      </c>
      <c r="G16" s="2">
        <f t="shared" si="1"/>
        <v>57.800000000000004</v>
      </c>
      <c r="J16" s="2" t="s">
        <v>11</v>
      </c>
      <c r="K16" s="2">
        <f>(3*3*4)-1</f>
        <v>35</v>
      </c>
      <c r="L16" s="2">
        <f>SUMSQ(C6:E17)-K7</f>
        <v>2630.6474999999919</v>
      </c>
      <c r="M16" s="17"/>
      <c r="N16" s="18"/>
      <c r="O16" s="18"/>
      <c r="P16" s="18"/>
      <c r="Q16" s="18"/>
      <c r="U16" s="5">
        <f t="shared" si="2"/>
        <v>57.800000000000004</v>
      </c>
      <c r="V16" s="5" t="s">
        <v>70</v>
      </c>
      <c r="W16" s="5">
        <v>57.800000000000004</v>
      </c>
      <c r="X16" s="5" t="s">
        <v>70</v>
      </c>
      <c r="Y16" s="5">
        <f t="shared" si="3"/>
        <v>59.961892614421828</v>
      </c>
    </row>
    <row r="17" spans="1:25" ht="15.5" x14ac:dyDescent="0.35">
      <c r="A17" s="5">
        <v>12</v>
      </c>
      <c r="B17" s="19" t="s">
        <v>41</v>
      </c>
      <c r="C17" s="19">
        <v>58.8</v>
      </c>
      <c r="D17" s="19">
        <v>59</v>
      </c>
      <c r="E17" s="19">
        <v>57.8</v>
      </c>
      <c r="F17" s="8">
        <f t="shared" si="0"/>
        <v>175.6</v>
      </c>
      <c r="G17" s="2">
        <f t="shared" si="1"/>
        <v>58.533333333333331</v>
      </c>
      <c r="U17" s="5">
        <f t="shared" si="2"/>
        <v>58.533333333333331</v>
      </c>
      <c r="V17" s="5" t="s">
        <v>70</v>
      </c>
      <c r="W17" s="5">
        <v>58.533333333333331</v>
      </c>
      <c r="X17" s="5" t="s">
        <v>70</v>
      </c>
      <c r="Y17" s="5">
        <f t="shared" si="3"/>
        <v>60.695225947755155</v>
      </c>
    </row>
    <row r="18" spans="1:25" x14ac:dyDescent="0.35">
      <c r="B18" s="2"/>
      <c r="C18" s="4">
        <f>SUM(C6:C17)</f>
        <v>528.5</v>
      </c>
      <c r="D18" s="4">
        <f t="shared" ref="D18:F18" si="9">SUM(D6:D17)</f>
        <v>520</v>
      </c>
      <c r="E18" s="4">
        <f t="shared" si="9"/>
        <v>526.79999999999995</v>
      </c>
      <c r="F18" s="9">
        <f t="shared" si="9"/>
        <v>1575.3</v>
      </c>
      <c r="G18" s="2"/>
      <c r="U18" s="5">
        <f t="shared" si="2"/>
        <v>0</v>
      </c>
    </row>
    <row r="19" spans="1:25" x14ac:dyDescent="0.35">
      <c r="G19" s="5">
        <f>E29*((M15/3)^0.5)</f>
        <v>2.1618926144218218</v>
      </c>
      <c r="U19" s="5">
        <f t="shared" si="2"/>
        <v>2.1618926144218218</v>
      </c>
    </row>
    <row r="22" spans="1:25" x14ac:dyDescent="0.35">
      <c r="B22" s="11"/>
      <c r="C22" s="11" t="s">
        <v>46</v>
      </c>
      <c r="D22" s="11" t="s">
        <v>47</v>
      </c>
      <c r="E22" s="11" t="s">
        <v>48</v>
      </c>
      <c r="F22" s="11"/>
      <c r="J22" s="2" t="s">
        <v>11</v>
      </c>
      <c r="K22" s="2">
        <f>K4*K5*K6-1</f>
        <v>35</v>
      </c>
      <c r="L22" s="2">
        <f>SUMSQ(C6:E17)-K7</f>
        <v>2630.6474999999919</v>
      </c>
      <c r="M22" s="2"/>
      <c r="N22" s="2"/>
      <c r="O22" s="2"/>
      <c r="P22" s="2"/>
      <c r="Q22" s="2"/>
    </row>
    <row r="23" spans="1:25" ht="15.5" x14ac:dyDescent="0.35">
      <c r="B23" s="11" t="s">
        <v>42</v>
      </c>
      <c r="C23" s="11">
        <f>F6</f>
        <v>93.8</v>
      </c>
      <c r="D23" s="11">
        <f>F10</f>
        <v>112.2</v>
      </c>
      <c r="E23" s="11">
        <f>F14</f>
        <v>153.4</v>
      </c>
      <c r="F23" s="11">
        <f>SUM(C23:E23)</f>
        <v>359.4</v>
      </c>
      <c r="I23" s="2"/>
      <c r="J23" s="2" t="s">
        <v>20</v>
      </c>
      <c r="K23" s="2" t="s">
        <v>21</v>
      </c>
      <c r="L23" s="2" t="s">
        <v>22</v>
      </c>
      <c r="M23" s="2" t="s">
        <v>23</v>
      </c>
      <c r="N23" s="12" t="s">
        <v>5</v>
      </c>
    </row>
    <row r="24" spans="1:25" x14ac:dyDescent="0.35">
      <c r="B24" s="11" t="s">
        <v>43</v>
      </c>
      <c r="C24" s="11">
        <f>F7</f>
        <v>104.3</v>
      </c>
      <c r="D24" s="11">
        <f>F11</f>
        <v>114.8</v>
      </c>
      <c r="E24" s="11">
        <f>F15</f>
        <v>143.30000000000001</v>
      </c>
      <c r="F24" s="11">
        <f t="shared" ref="F24:F26" si="10">SUM(C24:E24)</f>
        <v>362.4</v>
      </c>
      <c r="I24" s="2" t="s">
        <v>16</v>
      </c>
      <c r="J24" s="2">
        <v>7.5250000000000004</v>
      </c>
      <c r="K24" s="2">
        <v>7.9416666666666664</v>
      </c>
      <c r="L24" s="2">
        <v>9.2916666666666661</v>
      </c>
      <c r="M24" s="2">
        <v>6.583333333333333</v>
      </c>
      <c r="N24" s="2">
        <f>AVERAGE(K24:M24)</f>
        <v>7.9388888888888891</v>
      </c>
      <c r="P24" s="4" t="s">
        <v>16</v>
      </c>
      <c r="Q24" s="2">
        <f>AVERAGE(N24:P24)</f>
        <v>7.9388888888888891</v>
      </c>
      <c r="R24" s="5">
        <f>Q24+Q27</f>
        <v>10.659285605707062</v>
      </c>
      <c r="S24" s="5" t="s">
        <v>25</v>
      </c>
    </row>
    <row r="25" spans="1:25" x14ac:dyDescent="0.35">
      <c r="B25" s="11" t="s">
        <v>44</v>
      </c>
      <c r="C25" s="11">
        <f>F8</f>
        <v>107.4</v>
      </c>
      <c r="D25" s="11">
        <f>F12</f>
        <v>123.6</v>
      </c>
      <c r="E25" s="11">
        <f>F16</f>
        <v>173.4</v>
      </c>
      <c r="F25" s="11">
        <f t="shared" si="10"/>
        <v>404.4</v>
      </c>
      <c r="I25" s="2" t="s">
        <v>17</v>
      </c>
      <c r="J25" s="2">
        <v>10.758333333333333</v>
      </c>
      <c r="K25" s="2">
        <v>9.5583333333333336</v>
      </c>
      <c r="L25" s="2">
        <v>9.4916666666666671</v>
      </c>
      <c r="M25" s="2">
        <v>8.2916666666666661</v>
      </c>
      <c r="N25" s="2">
        <f>AVERAGE(K25:M25)</f>
        <v>9.1138888888888889</v>
      </c>
      <c r="P25" s="4" t="s">
        <v>17</v>
      </c>
      <c r="Q25" s="2">
        <f>AVERAGE(N25:P25)</f>
        <v>9.1138888888888889</v>
      </c>
      <c r="R25" s="5">
        <f>Q25+Q27</f>
        <v>11.834285605707061</v>
      </c>
      <c r="S25" s="5" t="s">
        <v>25</v>
      </c>
    </row>
    <row r="26" spans="1:25" x14ac:dyDescent="0.35">
      <c r="B26" s="11" t="s">
        <v>45</v>
      </c>
      <c r="C26" s="11">
        <f>F9</f>
        <v>133.80000000000001</v>
      </c>
      <c r="D26" s="11">
        <f>F13</f>
        <v>139.69999999999999</v>
      </c>
      <c r="E26" s="11">
        <f>F17</f>
        <v>175.6</v>
      </c>
      <c r="F26" s="11">
        <f t="shared" si="10"/>
        <v>449.1</v>
      </c>
      <c r="I26" s="2" t="s">
        <v>18</v>
      </c>
      <c r="J26" s="2">
        <v>9.0666666666666664</v>
      </c>
      <c r="K26" s="2">
        <v>10.558333333333334</v>
      </c>
      <c r="L26" s="2">
        <v>8.9583333333333339</v>
      </c>
      <c r="M26" s="2">
        <v>9.7416666666666671</v>
      </c>
      <c r="N26" s="2">
        <f>AVERAGE(K26:M26)</f>
        <v>9.7527777777777782</v>
      </c>
      <c r="P26" s="4" t="s">
        <v>18</v>
      </c>
      <c r="Q26" s="2">
        <f>AVERAGE(N26:P26)</f>
        <v>9.7527777777777782</v>
      </c>
      <c r="S26" s="5" t="s">
        <v>25</v>
      </c>
    </row>
    <row r="27" spans="1:25" ht="18.5" x14ac:dyDescent="0.45">
      <c r="B27" s="11"/>
      <c r="C27" s="11">
        <f>SUM(C23:C26)</f>
        <v>439.3</v>
      </c>
      <c r="D27" s="11">
        <f t="shared" ref="D27:E27" si="11">SUM(D23:D26)</f>
        <v>490.3</v>
      </c>
      <c r="E27" s="11">
        <f t="shared" si="11"/>
        <v>645.70000000000005</v>
      </c>
      <c r="F27" s="11"/>
      <c r="L27" s="10"/>
      <c r="M27" s="5" t="s">
        <v>24</v>
      </c>
      <c r="N27" s="5">
        <f>E30*((M15/3)^0.5)</f>
        <v>1.4926254115885758</v>
      </c>
      <c r="Q27" s="5">
        <v>2.7203967168181724</v>
      </c>
    </row>
    <row r="28" spans="1:25" ht="18.5" x14ac:dyDescent="0.45">
      <c r="K28" s="10"/>
    </row>
    <row r="29" spans="1:25" x14ac:dyDescent="0.35">
      <c r="C29" s="21" t="s">
        <v>27</v>
      </c>
      <c r="D29" s="21"/>
      <c r="E29" s="5">
        <v>5.149</v>
      </c>
    </row>
    <row r="30" spans="1:25" ht="15.5" x14ac:dyDescent="0.35">
      <c r="C30" s="21" t="s">
        <v>26</v>
      </c>
      <c r="D30" s="21"/>
      <c r="E30" s="5">
        <v>3.5550000000000002</v>
      </c>
      <c r="I30" s="12"/>
      <c r="J30" s="12" t="s">
        <v>16</v>
      </c>
      <c r="K30" s="12" t="s">
        <v>17</v>
      </c>
      <c r="L30" s="12" t="s">
        <v>18</v>
      </c>
      <c r="M30" s="12" t="s">
        <v>5</v>
      </c>
      <c r="O30" s="3"/>
      <c r="P30" s="12" t="s">
        <v>5</v>
      </c>
      <c r="Q30" s="3"/>
      <c r="R30" s="3"/>
      <c r="S30" s="13"/>
      <c r="U30" s="13"/>
    </row>
    <row r="31" spans="1:25" ht="15.5" x14ac:dyDescent="0.35">
      <c r="C31" s="21" t="s">
        <v>28</v>
      </c>
      <c r="D31" s="21"/>
      <c r="E31" s="5">
        <v>3.93</v>
      </c>
      <c r="I31" s="12" t="s">
        <v>20</v>
      </c>
      <c r="J31" s="5">
        <v>7.5249999999999995</v>
      </c>
      <c r="K31" s="5">
        <v>10.758333333333333</v>
      </c>
      <c r="L31" s="16">
        <v>9.0666666666666664</v>
      </c>
      <c r="M31" s="2">
        <f>AVERAGE(J31:L31)</f>
        <v>9.1166666666666654</v>
      </c>
      <c r="O31" s="12" t="s">
        <v>23</v>
      </c>
      <c r="P31" s="2">
        <f>AVERAGE(M31:O31)</f>
        <v>9.1166666666666654</v>
      </c>
      <c r="Q31" s="3"/>
      <c r="R31" s="3"/>
      <c r="U31" s="16"/>
      <c r="W31" s="16"/>
    </row>
    <row r="32" spans="1:25" ht="15.5" x14ac:dyDescent="0.35">
      <c r="I32" s="12" t="s">
        <v>21</v>
      </c>
      <c r="J32" s="5">
        <v>7.9416666666666664</v>
      </c>
      <c r="K32" s="5">
        <v>9.5583333333333336</v>
      </c>
      <c r="L32" s="16">
        <v>10.558333333333334</v>
      </c>
      <c r="M32" s="2">
        <f>AVERAGE(J32:L32)</f>
        <v>9.3527777777777779</v>
      </c>
      <c r="O32" s="12" t="s">
        <v>20</v>
      </c>
      <c r="P32" s="2">
        <f>AVERAGE(M32:O32)</f>
        <v>9.3527777777777779</v>
      </c>
      <c r="Q32" s="3"/>
      <c r="R32" s="3"/>
      <c r="U32" s="16"/>
      <c r="W32" s="16"/>
    </row>
    <row r="33" spans="9:23" ht="15.5" x14ac:dyDescent="0.35">
      <c r="I33" s="12" t="s">
        <v>22</v>
      </c>
      <c r="J33" s="5">
        <v>9.2916666666666661</v>
      </c>
      <c r="K33" s="5">
        <v>9.4916666666666671</v>
      </c>
      <c r="L33" s="16">
        <v>8.9583333333333339</v>
      </c>
      <c r="M33" s="2">
        <f>AVERAGE(J33:L33)</f>
        <v>9.2472222222222218</v>
      </c>
      <c r="O33" s="12" t="s">
        <v>22</v>
      </c>
      <c r="P33" s="2">
        <f>AVERAGE(M33:O33)</f>
        <v>9.2472222222222218</v>
      </c>
      <c r="Q33" s="3"/>
      <c r="R33" s="3"/>
      <c r="U33" s="16"/>
      <c r="W33" s="16"/>
    </row>
    <row r="34" spans="9:23" ht="15.5" x14ac:dyDescent="0.35">
      <c r="I34" s="12" t="s">
        <v>23</v>
      </c>
      <c r="J34" s="5">
        <v>6.583333333333333</v>
      </c>
      <c r="K34" s="16">
        <v>8.2916666666666661</v>
      </c>
      <c r="L34" s="5">
        <v>9.7416666666666671</v>
      </c>
      <c r="M34" s="2">
        <f>AVERAGE(J34:L34)</f>
        <v>8.2055555555555557</v>
      </c>
      <c r="O34" s="12" t="s">
        <v>21</v>
      </c>
      <c r="P34" s="2">
        <f>AVERAGE(M34:O34)</f>
        <v>8.2055555555555557</v>
      </c>
      <c r="Q34" s="3"/>
      <c r="R34" s="3"/>
      <c r="U34" s="16"/>
      <c r="W34" s="16"/>
    </row>
    <row r="35" spans="9:23" ht="18.5" x14ac:dyDescent="0.45">
      <c r="I35" s="14"/>
      <c r="K35" s="10"/>
      <c r="L35" s="5" t="s">
        <v>24</v>
      </c>
      <c r="M35" s="15">
        <f>E31*((M15/3)^0.5)</f>
        <v>1.6500753495198601</v>
      </c>
      <c r="P35" s="5" t="s">
        <v>29</v>
      </c>
    </row>
    <row r="50" spans="11:11" ht="18.5" x14ac:dyDescent="0.45">
      <c r="K50" s="10"/>
    </row>
  </sheetData>
  <sortState xmlns:xlrd2="http://schemas.microsoft.com/office/spreadsheetml/2017/richdata2" ref="W6:W17">
    <sortCondition ref="W6:W17"/>
  </sortState>
  <mergeCells count="7">
    <mergeCell ref="C31:D31"/>
    <mergeCell ref="B4:B5"/>
    <mergeCell ref="C4:E4"/>
    <mergeCell ref="F4:F5"/>
    <mergeCell ref="G4:G5"/>
    <mergeCell ref="C29:D29"/>
    <mergeCell ref="C30:D3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3D0BC-EB0E-4326-878B-8F1B98BF9907}">
  <dimension ref="A3:Y50"/>
  <sheetViews>
    <sheetView topLeftCell="I1" workbookViewId="0">
      <selection activeCell="V18" sqref="V18"/>
    </sheetView>
  </sheetViews>
  <sheetFormatPr defaultColWidth="9.1796875" defaultRowHeight="14.5" x14ac:dyDescent="0.35"/>
  <cols>
    <col min="1" max="1" width="5.81640625" style="5" customWidth="1"/>
    <col min="2" max="2" width="14" style="5" customWidth="1"/>
    <col min="3" max="5" width="9.1796875" style="5"/>
    <col min="6" max="6" width="9.81640625" style="5" customWidth="1"/>
    <col min="7" max="7" width="11" style="5" customWidth="1"/>
    <col min="8" max="17" width="9.1796875" style="5"/>
    <col min="18" max="18" width="8.26953125" style="5" customWidth="1"/>
    <col min="19" max="19" width="3.453125" style="5" customWidth="1"/>
    <col min="20" max="20" width="3.7265625" style="5" customWidth="1"/>
    <col min="21" max="16384" width="9.1796875" style="5"/>
  </cols>
  <sheetData>
    <row r="3" spans="1:25" ht="15.5" x14ac:dyDescent="0.35">
      <c r="E3" s="6"/>
    </row>
    <row r="4" spans="1:25" x14ac:dyDescent="0.35">
      <c r="B4" s="20" t="s">
        <v>0</v>
      </c>
      <c r="C4" s="22" t="s">
        <v>1</v>
      </c>
      <c r="D4" s="22"/>
      <c r="E4" s="22"/>
      <c r="F4" s="20" t="s">
        <v>6</v>
      </c>
      <c r="G4" s="20" t="s">
        <v>5</v>
      </c>
      <c r="J4" s="5" t="s">
        <v>7</v>
      </c>
      <c r="K4" s="5">
        <v>3</v>
      </c>
    </row>
    <row r="5" spans="1:25" ht="15.5" x14ac:dyDescent="0.35">
      <c r="B5" s="20"/>
      <c r="C5" s="7" t="s">
        <v>2</v>
      </c>
      <c r="D5" s="7" t="s">
        <v>3</v>
      </c>
      <c r="E5" s="7" t="s">
        <v>4</v>
      </c>
      <c r="F5" s="20"/>
      <c r="G5" s="20"/>
      <c r="J5" s="5" t="s">
        <v>8</v>
      </c>
      <c r="K5" s="5">
        <v>3</v>
      </c>
    </row>
    <row r="6" spans="1:25" ht="15.5" x14ac:dyDescent="0.35">
      <c r="A6" s="5">
        <v>1</v>
      </c>
      <c r="B6" s="19" t="s">
        <v>30</v>
      </c>
      <c r="C6" s="19">
        <v>37.1</v>
      </c>
      <c r="D6" s="19">
        <v>37</v>
      </c>
      <c r="E6" s="19">
        <v>37.200000000000003</v>
      </c>
      <c r="F6" s="8">
        <f>C6+D6+E6</f>
        <v>111.3</v>
      </c>
      <c r="G6" s="2">
        <f>AVERAGE(C6:E6)</f>
        <v>37.1</v>
      </c>
      <c r="J6" s="5" t="s">
        <v>49</v>
      </c>
      <c r="K6" s="5">
        <v>4</v>
      </c>
      <c r="U6" s="5">
        <f>G6</f>
        <v>37.1</v>
      </c>
      <c r="V6" s="5" t="s">
        <v>25</v>
      </c>
      <c r="W6" s="5">
        <v>37.1</v>
      </c>
      <c r="X6" s="5" t="s">
        <v>25</v>
      </c>
      <c r="Y6" s="5">
        <f>W6+U$19</f>
        <v>38.633608029683757</v>
      </c>
    </row>
    <row r="7" spans="1:25" ht="15.5" x14ac:dyDescent="0.35">
      <c r="A7" s="5">
        <v>2</v>
      </c>
      <c r="B7" s="19" t="s">
        <v>31</v>
      </c>
      <c r="C7" s="19">
        <v>38.799999999999997</v>
      </c>
      <c r="D7" s="19">
        <v>38</v>
      </c>
      <c r="E7" s="19">
        <v>38.5</v>
      </c>
      <c r="F7" s="8">
        <f t="shared" ref="F7:F17" si="0">C7+D7+E7</f>
        <v>115.3</v>
      </c>
      <c r="G7" s="2">
        <f t="shared" ref="G7:G17" si="1">AVERAGE(C7:E7)</f>
        <v>38.43333333333333</v>
      </c>
      <c r="J7" s="5" t="s">
        <v>9</v>
      </c>
      <c r="K7" s="5">
        <f>(F18^2)/(K4*K5*K6)</f>
        <v>83694.489999999991</v>
      </c>
      <c r="U7" s="5">
        <f t="shared" ref="U7:U19" si="2">G7</f>
        <v>38.43333333333333</v>
      </c>
      <c r="V7" s="5" t="s">
        <v>52</v>
      </c>
      <c r="W7" s="5">
        <v>38.43333333333333</v>
      </c>
      <c r="X7" s="5" t="s">
        <v>52</v>
      </c>
      <c r="Y7" s="5">
        <f t="shared" ref="Y7:Y17" si="3">W7+U$19</f>
        <v>39.966941363017085</v>
      </c>
    </row>
    <row r="8" spans="1:25" ht="15.5" x14ac:dyDescent="0.35">
      <c r="A8" s="5">
        <v>3</v>
      </c>
      <c r="B8" s="19" t="s">
        <v>32</v>
      </c>
      <c r="C8" s="19">
        <v>39.4</v>
      </c>
      <c r="D8" s="19">
        <v>39</v>
      </c>
      <c r="E8" s="19">
        <v>39</v>
      </c>
      <c r="F8" s="8">
        <f t="shared" si="0"/>
        <v>117.4</v>
      </c>
      <c r="G8" s="2">
        <f t="shared" si="1"/>
        <v>39.133333333333333</v>
      </c>
      <c r="U8" s="5">
        <f t="shared" si="2"/>
        <v>39.133333333333333</v>
      </c>
      <c r="V8" s="5" t="s">
        <v>53</v>
      </c>
      <c r="W8" s="5">
        <v>39.133333333333333</v>
      </c>
      <c r="X8" s="5" t="s">
        <v>53</v>
      </c>
      <c r="Y8" s="5">
        <f t="shared" si="3"/>
        <v>40.666941363017088</v>
      </c>
    </row>
    <row r="9" spans="1:25" ht="15.5" x14ac:dyDescent="0.35">
      <c r="A9" s="5">
        <v>4</v>
      </c>
      <c r="B9" s="19" t="s">
        <v>33</v>
      </c>
      <c r="C9" s="19">
        <v>45</v>
      </c>
      <c r="D9" s="19">
        <v>46</v>
      </c>
      <c r="E9" s="19">
        <v>46</v>
      </c>
      <c r="F9" s="8">
        <f t="shared" si="0"/>
        <v>137</v>
      </c>
      <c r="G9" s="2">
        <f t="shared" si="1"/>
        <v>45.666666666666664</v>
      </c>
      <c r="J9" s="2" t="s">
        <v>10</v>
      </c>
      <c r="K9" s="2" t="s">
        <v>12</v>
      </c>
      <c r="L9" s="2" t="s">
        <v>14</v>
      </c>
      <c r="M9" s="2" t="s">
        <v>13</v>
      </c>
      <c r="N9" s="2" t="s">
        <v>15</v>
      </c>
      <c r="O9" s="2"/>
      <c r="P9" s="2">
        <v>0.05</v>
      </c>
      <c r="Q9" s="2">
        <v>0.01</v>
      </c>
      <c r="U9" s="5">
        <f t="shared" si="2"/>
        <v>45.666666666666664</v>
      </c>
      <c r="V9" s="5" t="s">
        <v>63</v>
      </c>
      <c r="W9" s="5">
        <v>39.300000000000004</v>
      </c>
      <c r="X9" s="5" t="s">
        <v>53</v>
      </c>
      <c r="Y9" s="5">
        <f t="shared" si="3"/>
        <v>40.833608029683759</v>
      </c>
    </row>
    <row r="10" spans="1:25" ht="15.5" x14ac:dyDescent="0.35">
      <c r="A10" s="5">
        <v>5</v>
      </c>
      <c r="B10" s="19" t="s">
        <v>34</v>
      </c>
      <c r="C10" s="19">
        <v>39.299999999999997</v>
      </c>
      <c r="D10" s="19">
        <v>39</v>
      </c>
      <c r="E10" s="19">
        <v>39.6</v>
      </c>
      <c r="F10" s="8">
        <f t="shared" si="0"/>
        <v>117.9</v>
      </c>
      <c r="G10" s="2">
        <f t="shared" si="1"/>
        <v>39.300000000000004</v>
      </c>
      <c r="J10" s="2" t="s">
        <v>7</v>
      </c>
      <c r="K10" s="1">
        <f>K4-1</f>
        <v>2</v>
      </c>
      <c r="L10" s="2">
        <f>SUMSQ(C18:E18)/12-K7</f>
        <v>0.90500000001338776</v>
      </c>
      <c r="M10" s="2">
        <f>L10/K10</f>
        <v>0.45250000000669388</v>
      </c>
      <c r="N10" s="2">
        <f>M10/$M$15</f>
        <v>1.7002561913158314</v>
      </c>
      <c r="O10" s="2" t="str">
        <f>IF(N10&lt;P10,"TN",IF(N10&lt;Q10,"*","**"))</f>
        <v>TN</v>
      </c>
      <c r="P10" s="2">
        <f>FINV(5%,$K10,$K$15)</f>
        <v>3.4433567793667246</v>
      </c>
      <c r="Q10" s="2">
        <f>FINV(1%,$K10,$K$15)</f>
        <v>5.7190219124822725</v>
      </c>
      <c r="U10" s="5">
        <f t="shared" si="2"/>
        <v>39.300000000000004</v>
      </c>
      <c r="V10" s="5" t="s">
        <v>53</v>
      </c>
      <c r="W10" s="5">
        <v>41.466666666666669</v>
      </c>
      <c r="X10" s="5" t="s">
        <v>56</v>
      </c>
      <c r="Y10" s="5">
        <f t="shared" si="3"/>
        <v>43.000274696350424</v>
      </c>
    </row>
    <row r="11" spans="1:25" ht="15.5" x14ac:dyDescent="0.35">
      <c r="A11" s="5">
        <v>6</v>
      </c>
      <c r="B11" s="19" t="s">
        <v>35</v>
      </c>
      <c r="C11" s="19">
        <v>41.4</v>
      </c>
      <c r="D11" s="19">
        <v>41</v>
      </c>
      <c r="E11" s="19">
        <v>42</v>
      </c>
      <c r="F11" s="8">
        <f t="shared" si="0"/>
        <v>124.4</v>
      </c>
      <c r="G11" s="2">
        <f t="shared" si="1"/>
        <v>41.466666666666669</v>
      </c>
      <c r="J11" s="2" t="s">
        <v>8</v>
      </c>
      <c r="K11" s="1">
        <f>K5*K6-1</f>
        <v>11</v>
      </c>
      <c r="L11" s="2">
        <f>SUMSQ(F6:F17)/K4-K7</f>
        <v>3485.3899999999994</v>
      </c>
      <c r="M11" s="2">
        <f t="shared" ref="M11:M15" si="4">L11/K11</f>
        <v>316.85363636363633</v>
      </c>
      <c r="N11" s="2">
        <f t="shared" ref="N11:N14" si="5">M11/$M$15</f>
        <v>1190.56874466351</v>
      </c>
      <c r="O11" s="2" t="str">
        <f t="shared" ref="O11:O14" si="6">IF(N11&lt;P11,"TN",IF(N11&lt;P11,"*","**"))</f>
        <v>**</v>
      </c>
      <c r="P11" s="2">
        <f t="shared" ref="P11:P14" si="7">FINV(5%,K11,$K$15)</f>
        <v>2.2585183566229916</v>
      </c>
      <c r="Q11" s="2">
        <f t="shared" ref="Q11:Q14" si="8">FINV(1%,$K11,$K$15)</f>
        <v>3.1837421959607717</v>
      </c>
      <c r="U11" s="5">
        <f t="shared" si="2"/>
        <v>41.466666666666669</v>
      </c>
      <c r="V11" s="5" t="s">
        <v>56</v>
      </c>
      <c r="W11" s="5">
        <v>43.933333333333337</v>
      </c>
      <c r="X11" s="5" t="s">
        <v>59</v>
      </c>
      <c r="Y11" s="5">
        <f t="shared" si="3"/>
        <v>45.466941363017092</v>
      </c>
    </row>
    <row r="12" spans="1:25" ht="15.5" x14ac:dyDescent="0.35">
      <c r="A12" s="5">
        <v>7</v>
      </c>
      <c r="B12" s="19" t="s">
        <v>36</v>
      </c>
      <c r="C12" s="19">
        <v>44.8</v>
      </c>
      <c r="D12" s="19">
        <v>44</v>
      </c>
      <c r="E12" s="19">
        <v>43</v>
      </c>
      <c r="F12" s="8">
        <f t="shared" si="0"/>
        <v>131.80000000000001</v>
      </c>
      <c r="G12" s="2">
        <f t="shared" si="1"/>
        <v>43.933333333333337</v>
      </c>
      <c r="J12" s="2" t="s">
        <v>8</v>
      </c>
      <c r="K12" s="1">
        <f>K5-1</f>
        <v>2</v>
      </c>
      <c r="L12" s="2">
        <f>SUMSQ(C27:E27)/(K5*K6)-K7</f>
        <v>2729.9216666666471</v>
      </c>
      <c r="M12" s="2">
        <f t="shared" si="4"/>
        <v>1364.9608333333235</v>
      </c>
      <c r="N12" s="2">
        <f t="shared" si="5"/>
        <v>5128.8024480536324</v>
      </c>
      <c r="O12" s="2" t="str">
        <f t="shared" si="6"/>
        <v>**</v>
      </c>
      <c r="P12" s="2">
        <f t="shared" si="7"/>
        <v>3.4433567793667246</v>
      </c>
      <c r="Q12" s="2">
        <f t="shared" si="8"/>
        <v>5.7190219124822725</v>
      </c>
      <c r="U12" s="5">
        <f t="shared" si="2"/>
        <v>43.933333333333337</v>
      </c>
      <c r="V12" s="5" t="s">
        <v>59</v>
      </c>
      <c r="W12" s="5">
        <v>45.666666666666664</v>
      </c>
      <c r="X12" s="5" t="s">
        <v>63</v>
      </c>
      <c r="Y12" s="5">
        <f t="shared" si="3"/>
        <v>47.200274696350419</v>
      </c>
    </row>
    <row r="13" spans="1:25" ht="15.5" x14ac:dyDescent="0.35">
      <c r="A13" s="5">
        <v>8</v>
      </c>
      <c r="B13" s="19" t="s">
        <v>37</v>
      </c>
      <c r="C13" s="19">
        <v>52.2</v>
      </c>
      <c r="D13" s="19">
        <v>52</v>
      </c>
      <c r="E13" s="19">
        <v>53</v>
      </c>
      <c r="F13" s="8">
        <f t="shared" si="0"/>
        <v>157.19999999999999</v>
      </c>
      <c r="G13" s="2">
        <f t="shared" si="1"/>
        <v>52.4</v>
      </c>
      <c r="J13" s="2" t="s">
        <v>49</v>
      </c>
      <c r="K13" s="1">
        <f>K6-1</f>
        <v>3</v>
      </c>
      <c r="L13" s="2">
        <f>SUMSQ(F23:F26)/(K5*K4)-K7</f>
        <v>644.98333333333721</v>
      </c>
      <c r="M13" s="2">
        <f t="shared" si="4"/>
        <v>214.99444444444575</v>
      </c>
      <c r="N13" s="2">
        <f t="shared" si="5"/>
        <v>807.83565803263843</v>
      </c>
      <c r="O13" s="2" t="str">
        <f t="shared" si="6"/>
        <v>**</v>
      </c>
      <c r="P13" s="2">
        <f t="shared" si="7"/>
        <v>3.0491249886524128</v>
      </c>
      <c r="Q13" s="2">
        <f t="shared" si="8"/>
        <v>4.8166057778160596</v>
      </c>
      <c r="U13" s="5">
        <f t="shared" si="2"/>
        <v>52.4</v>
      </c>
      <c r="V13" s="5" t="s">
        <v>66</v>
      </c>
      <c r="W13" s="5">
        <v>52.4</v>
      </c>
      <c r="X13" s="5" t="s">
        <v>66</v>
      </c>
      <c r="Y13" s="5">
        <f t="shared" si="3"/>
        <v>53.933608029683754</v>
      </c>
    </row>
    <row r="14" spans="1:25" ht="15.5" x14ac:dyDescent="0.35">
      <c r="A14" s="5">
        <v>9</v>
      </c>
      <c r="B14" s="19" t="s">
        <v>38</v>
      </c>
      <c r="C14" s="19">
        <v>57.8</v>
      </c>
      <c r="D14" s="19">
        <v>57</v>
      </c>
      <c r="E14" s="19">
        <v>56</v>
      </c>
      <c r="F14" s="8">
        <f t="shared" si="0"/>
        <v>170.8</v>
      </c>
      <c r="G14" s="2">
        <f t="shared" si="1"/>
        <v>56.933333333333337</v>
      </c>
      <c r="J14" s="2" t="s">
        <v>50</v>
      </c>
      <c r="K14" s="1">
        <f>K12*K13</f>
        <v>6</v>
      </c>
      <c r="L14" s="2">
        <f>L11-L12-L13</f>
        <v>110.48500000001513</v>
      </c>
      <c r="M14" s="2">
        <f t="shared" si="4"/>
        <v>18.414166666669189</v>
      </c>
      <c r="N14" s="2">
        <f t="shared" si="5"/>
        <v>69.190720182238096</v>
      </c>
      <c r="O14" s="2" t="str">
        <f t="shared" si="6"/>
        <v>**</v>
      </c>
      <c r="P14" s="2">
        <f t="shared" si="7"/>
        <v>2.5490614138436585</v>
      </c>
      <c r="Q14" s="2">
        <f t="shared" si="8"/>
        <v>3.7583014350037565</v>
      </c>
      <c r="U14" s="5">
        <f t="shared" si="2"/>
        <v>56.933333333333337</v>
      </c>
      <c r="V14" s="5" t="s">
        <v>68</v>
      </c>
      <c r="W14" s="5">
        <v>53.533333333333331</v>
      </c>
      <c r="X14" s="5" t="s">
        <v>66</v>
      </c>
      <c r="Y14" s="5">
        <f t="shared" si="3"/>
        <v>55.066941363017087</v>
      </c>
    </row>
    <row r="15" spans="1:25" ht="15.5" x14ac:dyDescent="0.35">
      <c r="A15" s="5">
        <v>10</v>
      </c>
      <c r="B15" s="19" t="s">
        <v>39</v>
      </c>
      <c r="C15" s="19">
        <v>53.6</v>
      </c>
      <c r="D15" s="19">
        <v>53</v>
      </c>
      <c r="E15" s="19">
        <v>54</v>
      </c>
      <c r="F15" s="8">
        <f t="shared" si="0"/>
        <v>160.6</v>
      </c>
      <c r="G15" s="2">
        <f t="shared" si="1"/>
        <v>53.533333333333331</v>
      </c>
      <c r="J15" s="2" t="s">
        <v>19</v>
      </c>
      <c r="K15" s="1">
        <f>K22-K11-K10</f>
        <v>22</v>
      </c>
      <c r="L15" s="2">
        <f>L22-L11-L10</f>
        <v>5.8549999999959255</v>
      </c>
      <c r="M15" s="2">
        <f t="shared" si="4"/>
        <v>0.26613636363617843</v>
      </c>
      <c r="N15" s="17"/>
      <c r="O15" s="17"/>
      <c r="P15" s="17"/>
      <c r="Q15" s="17"/>
      <c r="U15" s="5">
        <f t="shared" si="2"/>
        <v>53.533333333333331</v>
      </c>
      <c r="V15" s="5" t="s">
        <v>66</v>
      </c>
      <c r="W15" s="5">
        <v>56.933333333333337</v>
      </c>
      <c r="X15" s="5" t="s">
        <v>68</v>
      </c>
      <c r="Y15" s="5">
        <f t="shared" si="3"/>
        <v>58.466941363017092</v>
      </c>
    </row>
    <row r="16" spans="1:25" ht="15.5" x14ac:dyDescent="0.35">
      <c r="A16" s="5">
        <v>11</v>
      </c>
      <c r="B16" s="19" t="s">
        <v>40</v>
      </c>
      <c r="C16" s="19">
        <v>64.7</v>
      </c>
      <c r="D16" s="19">
        <v>64</v>
      </c>
      <c r="E16" s="19">
        <v>65</v>
      </c>
      <c r="F16" s="8">
        <f t="shared" si="0"/>
        <v>193.7</v>
      </c>
      <c r="G16" s="2">
        <f t="shared" si="1"/>
        <v>64.566666666666663</v>
      </c>
      <c r="J16" s="2" t="s">
        <v>11</v>
      </c>
      <c r="K16" s="2">
        <f>(3*3*4)-1</f>
        <v>35</v>
      </c>
      <c r="L16" s="2">
        <f>SUMSQ(C6:E17)-K7</f>
        <v>3492.1500000000087</v>
      </c>
      <c r="M16" s="17"/>
      <c r="N16" s="18"/>
      <c r="O16" s="18"/>
      <c r="P16" s="18"/>
      <c r="Q16" s="18"/>
      <c r="U16" s="5">
        <f t="shared" si="2"/>
        <v>64.566666666666663</v>
      </c>
      <c r="V16" s="5" t="s">
        <v>69</v>
      </c>
      <c r="W16" s="5">
        <v>64.566666666666663</v>
      </c>
      <c r="X16" s="5" t="s">
        <v>69</v>
      </c>
      <c r="Y16" s="5">
        <f t="shared" si="3"/>
        <v>66.100274696350411</v>
      </c>
    </row>
    <row r="17" spans="1:25" ht="15.5" x14ac:dyDescent="0.35">
      <c r="A17" s="5">
        <v>12</v>
      </c>
      <c r="B17" s="19" t="s">
        <v>41</v>
      </c>
      <c r="C17" s="19">
        <v>66.400000000000006</v>
      </c>
      <c r="D17" s="19">
        <v>66</v>
      </c>
      <c r="E17" s="19">
        <v>66</v>
      </c>
      <c r="F17" s="8">
        <f t="shared" si="0"/>
        <v>198.4</v>
      </c>
      <c r="G17" s="2">
        <f t="shared" si="1"/>
        <v>66.13333333333334</v>
      </c>
      <c r="U17" s="5">
        <f t="shared" si="2"/>
        <v>66.13333333333334</v>
      </c>
      <c r="V17" s="5" t="s">
        <v>70</v>
      </c>
      <c r="W17" s="5">
        <v>66.13333333333334</v>
      </c>
      <c r="X17" s="5" t="s">
        <v>70</v>
      </c>
      <c r="Y17" s="5">
        <f t="shared" si="3"/>
        <v>67.666941363017088</v>
      </c>
    </row>
    <row r="18" spans="1:25" x14ac:dyDescent="0.35">
      <c r="B18" s="2"/>
      <c r="C18" s="4">
        <f>SUM(C6:C17)</f>
        <v>580.5</v>
      </c>
      <c r="D18" s="4">
        <f t="shared" ref="D18:F18" si="9">SUM(D6:D17)</f>
        <v>576</v>
      </c>
      <c r="E18" s="4">
        <f t="shared" si="9"/>
        <v>579.29999999999995</v>
      </c>
      <c r="F18" s="9">
        <f t="shared" si="9"/>
        <v>1735.8</v>
      </c>
      <c r="G18" s="2"/>
      <c r="U18" s="5">
        <f t="shared" si="2"/>
        <v>0</v>
      </c>
    </row>
    <row r="19" spans="1:25" x14ac:dyDescent="0.35">
      <c r="G19" s="5">
        <f>E29*((M15/3)^0.5)</f>
        <v>1.5336080296837535</v>
      </c>
      <c r="U19" s="5">
        <f t="shared" si="2"/>
        <v>1.5336080296837535</v>
      </c>
    </row>
    <row r="22" spans="1:25" x14ac:dyDescent="0.35">
      <c r="B22" s="11"/>
      <c r="C22" s="11" t="s">
        <v>46</v>
      </c>
      <c r="D22" s="11" t="s">
        <v>47</v>
      </c>
      <c r="E22" s="11" t="s">
        <v>48</v>
      </c>
      <c r="F22" s="11"/>
      <c r="J22" s="2" t="s">
        <v>11</v>
      </c>
      <c r="K22" s="2">
        <f>K4*K5*K6-1</f>
        <v>35</v>
      </c>
      <c r="L22" s="2">
        <f>SUMSQ(C6:E17)-K7</f>
        <v>3492.1500000000087</v>
      </c>
      <c r="M22" s="2"/>
      <c r="N22" s="2"/>
      <c r="O22" s="2"/>
      <c r="P22" s="2"/>
      <c r="Q22" s="2"/>
    </row>
    <row r="23" spans="1:25" ht="15.5" x14ac:dyDescent="0.35">
      <c r="B23" s="11" t="s">
        <v>42</v>
      </c>
      <c r="C23" s="11">
        <f>F6</f>
        <v>111.3</v>
      </c>
      <c r="D23" s="11">
        <f>F10</f>
        <v>117.9</v>
      </c>
      <c r="E23" s="11">
        <f>F14</f>
        <v>170.8</v>
      </c>
      <c r="F23" s="11">
        <f>SUM(C23:E23)</f>
        <v>400</v>
      </c>
      <c r="I23" s="2"/>
      <c r="J23" s="2" t="s">
        <v>20</v>
      </c>
      <c r="K23" s="2" t="s">
        <v>21</v>
      </c>
      <c r="L23" s="2" t="s">
        <v>22</v>
      </c>
      <c r="M23" s="2" t="s">
        <v>23</v>
      </c>
      <c r="N23" s="12" t="s">
        <v>5</v>
      </c>
    </row>
    <row r="24" spans="1:25" x14ac:dyDescent="0.35">
      <c r="B24" s="11" t="s">
        <v>43</v>
      </c>
      <c r="C24" s="11">
        <f>F7</f>
        <v>115.3</v>
      </c>
      <c r="D24" s="11">
        <f>F11</f>
        <v>124.4</v>
      </c>
      <c r="E24" s="11">
        <f>F15</f>
        <v>160.6</v>
      </c>
      <c r="F24" s="11">
        <f t="shared" ref="F24:F26" si="10">SUM(C24:E24)</f>
        <v>400.29999999999995</v>
      </c>
      <c r="I24" s="2" t="s">
        <v>16</v>
      </c>
      <c r="J24" s="2">
        <v>7.5250000000000004</v>
      </c>
      <c r="K24" s="2">
        <v>7.9416666666666664</v>
      </c>
      <c r="L24" s="2">
        <v>9.2916666666666661</v>
      </c>
      <c r="M24" s="2">
        <v>6.583333333333333</v>
      </c>
      <c r="N24" s="2">
        <f>AVERAGE(K24:M24)</f>
        <v>7.9388888888888891</v>
      </c>
      <c r="P24" s="4" t="s">
        <v>16</v>
      </c>
      <c r="Q24" s="2">
        <f>AVERAGE(N24:P24)</f>
        <v>7.9388888888888891</v>
      </c>
      <c r="R24" s="5">
        <f>Q24+Q27</f>
        <v>10.659285605707062</v>
      </c>
      <c r="S24" s="5" t="s">
        <v>25</v>
      </c>
    </row>
    <row r="25" spans="1:25" x14ac:dyDescent="0.35">
      <c r="B25" s="11" t="s">
        <v>44</v>
      </c>
      <c r="C25" s="11">
        <f>F8</f>
        <v>117.4</v>
      </c>
      <c r="D25" s="11">
        <f>F12</f>
        <v>131.80000000000001</v>
      </c>
      <c r="E25" s="11">
        <f>F16</f>
        <v>193.7</v>
      </c>
      <c r="F25" s="11">
        <f t="shared" si="10"/>
        <v>442.9</v>
      </c>
      <c r="I25" s="2" t="s">
        <v>17</v>
      </c>
      <c r="J25" s="2">
        <v>10.758333333333333</v>
      </c>
      <c r="K25" s="2">
        <v>9.5583333333333336</v>
      </c>
      <c r="L25" s="2">
        <v>9.4916666666666671</v>
      </c>
      <c r="M25" s="2">
        <v>8.2916666666666661</v>
      </c>
      <c r="N25" s="2">
        <f>AVERAGE(K25:M25)</f>
        <v>9.1138888888888889</v>
      </c>
      <c r="P25" s="4" t="s">
        <v>17</v>
      </c>
      <c r="Q25" s="2">
        <f>AVERAGE(N25:P25)</f>
        <v>9.1138888888888889</v>
      </c>
      <c r="R25" s="5">
        <f>Q25+Q27</f>
        <v>11.834285605707061</v>
      </c>
      <c r="S25" s="5" t="s">
        <v>25</v>
      </c>
    </row>
    <row r="26" spans="1:25" x14ac:dyDescent="0.35">
      <c r="B26" s="11" t="s">
        <v>45</v>
      </c>
      <c r="C26" s="11">
        <f>F9</f>
        <v>137</v>
      </c>
      <c r="D26" s="11">
        <f>F13</f>
        <v>157.19999999999999</v>
      </c>
      <c r="E26" s="11">
        <f>F17</f>
        <v>198.4</v>
      </c>
      <c r="F26" s="11">
        <f t="shared" si="10"/>
        <v>492.6</v>
      </c>
      <c r="I26" s="2" t="s">
        <v>18</v>
      </c>
      <c r="J26" s="2">
        <v>9.0666666666666664</v>
      </c>
      <c r="K26" s="2">
        <v>10.558333333333334</v>
      </c>
      <c r="L26" s="2">
        <v>8.9583333333333339</v>
      </c>
      <c r="M26" s="2">
        <v>9.7416666666666671</v>
      </c>
      <c r="N26" s="2">
        <f>AVERAGE(K26:M26)</f>
        <v>9.7527777777777782</v>
      </c>
      <c r="P26" s="4" t="s">
        <v>18</v>
      </c>
      <c r="Q26" s="2">
        <f>AVERAGE(N26:P26)</f>
        <v>9.7527777777777782</v>
      </c>
      <c r="S26" s="5" t="s">
        <v>25</v>
      </c>
    </row>
    <row r="27" spans="1:25" ht="18.5" x14ac:dyDescent="0.45">
      <c r="B27" s="11"/>
      <c r="C27" s="11">
        <f>SUM(C23:C26)</f>
        <v>481</v>
      </c>
      <c r="D27" s="11">
        <f t="shared" ref="D27:E27" si="11">SUM(D23:D26)</f>
        <v>531.29999999999995</v>
      </c>
      <c r="E27" s="11">
        <f t="shared" si="11"/>
        <v>723.49999999999989</v>
      </c>
      <c r="F27" s="11"/>
      <c r="L27" s="10"/>
      <c r="M27" s="5" t="s">
        <v>24</v>
      </c>
      <c r="N27" s="5">
        <f>E30*((M15/3)^0.5)</f>
        <v>1.0588418227861223</v>
      </c>
      <c r="Q27" s="5">
        <v>2.7203967168181724</v>
      </c>
    </row>
    <row r="28" spans="1:25" ht="18.5" x14ac:dyDescent="0.45">
      <c r="K28" s="10"/>
    </row>
    <row r="29" spans="1:25" x14ac:dyDescent="0.35">
      <c r="C29" s="21" t="s">
        <v>27</v>
      </c>
      <c r="D29" s="21"/>
      <c r="E29" s="5">
        <v>5.149</v>
      </c>
    </row>
    <row r="30" spans="1:25" ht="15.5" x14ac:dyDescent="0.35">
      <c r="C30" s="21" t="s">
        <v>26</v>
      </c>
      <c r="D30" s="21"/>
      <c r="E30" s="5">
        <v>3.5550000000000002</v>
      </c>
      <c r="I30" s="12"/>
      <c r="J30" s="12" t="s">
        <v>16</v>
      </c>
      <c r="K30" s="12" t="s">
        <v>17</v>
      </c>
      <c r="L30" s="12" t="s">
        <v>18</v>
      </c>
      <c r="M30" s="12" t="s">
        <v>5</v>
      </c>
      <c r="O30" s="3"/>
      <c r="P30" s="12" t="s">
        <v>5</v>
      </c>
      <c r="Q30" s="3"/>
      <c r="R30" s="3"/>
      <c r="S30" s="13"/>
      <c r="U30" s="13"/>
    </row>
    <row r="31" spans="1:25" ht="15.5" x14ac:dyDescent="0.35">
      <c r="C31" s="21" t="s">
        <v>28</v>
      </c>
      <c r="D31" s="21"/>
      <c r="E31" s="5">
        <v>3.93</v>
      </c>
      <c r="I31" s="12" t="s">
        <v>20</v>
      </c>
      <c r="J31" s="5">
        <v>7.5249999999999995</v>
      </c>
      <c r="K31" s="5">
        <v>10.758333333333333</v>
      </c>
      <c r="L31" s="16">
        <v>9.0666666666666664</v>
      </c>
      <c r="M31" s="2">
        <f>AVERAGE(J31:L31)</f>
        <v>9.1166666666666654</v>
      </c>
      <c r="O31" s="12" t="s">
        <v>23</v>
      </c>
      <c r="P31" s="2">
        <f>AVERAGE(M31:O31)</f>
        <v>9.1166666666666654</v>
      </c>
      <c r="Q31" s="3"/>
      <c r="R31" s="3"/>
      <c r="U31" s="16"/>
      <c r="W31" s="16"/>
    </row>
    <row r="32" spans="1:25" ht="15.5" x14ac:dyDescent="0.35">
      <c r="I32" s="12" t="s">
        <v>21</v>
      </c>
      <c r="J32" s="5">
        <v>7.9416666666666664</v>
      </c>
      <c r="K32" s="5">
        <v>9.5583333333333336</v>
      </c>
      <c r="L32" s="16">
        <v>10.558333333333334</v>
      </c>
      <c r="M32" s="2">
        <f>AVERAGE(J32:L32)</f>
        <v>9.3527777777777779</v>
      </c>
      <c r="O32" s="12" t="s">
        <v>20</v>
      </c>
      <c r="P32" s="2">
        <f>AVERAGE(M32:O32)</f>
        <v>9.3527777777777779</v>
      </c>
      <c r="Q32" s="3"/>
      <c r="R32" s="3"/>
      <c r="U32" s="16"/>
      <c r="W32" s="16"/>
    </row>
    <row r="33" spans="9:23" ht="15.5" x14ac:dyDescent="0.35">
      <c r="I33" s="12" t="s">
        <v>22</v>
      </c>
      <c r="J33" s="5">
        <v>9.2916666666666661</v>
      </c>
      <c r="K33" s="5">
        <v>9.4916666666666671</v>
      </c>
      <c r="L33" s="16">
        <v>8.9583333333333339</v>
      </c>
      <c r="M33" s="2">
        <f>AVERAGE(J33:L33)</f>
        <v>9.2472222222222218</v>
      </c>
      <c r="O33" s="12" t="s">
        <v>22</v>
      </c>
      <c r="P33" s="2">
        <f>AVERAGE(M33:O33)</f>
        <v>9.2472222222222218</v>
      </c>
      <c r="Q33" s="3"/>
      <c r="R33" s="3"/>
      <c r="U33" s="16"/>
      <c r="W33" s="16"/>
    </row>
    <row r="34" spans="9:23" ht="15.5" x14ac:dyDescent="0.35">
      <c r="I34" s="12" t="s">
        <v>23</v>
      </c>
      <c r="J34" s="5">
        <v>6.583333333333333</v>
      </c>
      <c r="K34" s="16">
        <v>8.2916666666666661</v>
      </c>
      <c r="L34" s="5">
        <v>9.7416666666666671</v>
      </c>
      <c r="M34" s="2">
        <f>AVERAGE(J34:L34)</f>
        <v>8.2055555555555557</v>
      </c>
      <c r="O34" s="12" t="s">
        <v>21</v>
      </c>
      <c r="P34" s="2">
        <f>AVERAGE(M34:O34)</f>
        <v>8.2055555555555557</v>
      </c>
      <c r="Q34" s="3"/>
      <c r="R34" s="3"/>
      <c r="U34" s="16"/>
      <c r="W34" s="16"/>
    </row>
    <row r="35" spans="9:23" ht="18.5" x14ac:dyDescent="0.45">
      <c r="I35" s="14"/>
      <c r="K35" s="10"/>
      <c r="L35" s="5" t="s">
        <v>24</v>
      </c>
      <c r="M35" s="15">
        <f>E31*((M15/3)^0.5)</f>
        <v>1.1705339981855023</v>
      </c>
      <c r="P35" s="5" t="s">
        <v>29</v>
      </c>
    </row>
    <row r="50" spans="11:11" ht="18.5" x14ac:dyDescent="0.45">
      <c r="K50" s="10"/>
    </row>
  </sheetData>
  <sortState xmlns:xlrd2="http://schemas.microsoft.com/office/spreadsheetml/2017/richdata2" ref="W6:W17">
    <sortCondition ref="W6:W17"/>
  </sortState>
  <mergeCells count="7">
    <mergeCell ref="C31:D31"/>
    <mergeCell ref="B4:B5"/>
    <mergeCell ref="C4:E4"/>
    <mergeCell ref="F4:F5"/>
    <mergeCell ref="G4:G5"/>
    <mergeCell ref="C29:D29"/>
    <mergeCell ref="C30:D3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49446-FA7C-4B03-93A7-E8F1FC579F9D}">
  <dimension ref="A1:L15"/>
  <sheetViews>
    <sheetView tabSelected="1" topLeftCell="A4" workbookViewId="0">
      <selection activeCell="O17" sqref="O17"/>
    </sheetView>
  </sheetViews>
  <sheetFormatPr defaultRowHeight="14.5" x14ac:dyDescent="0.35"/>
  <cols>
    <col min="4" max="4" width="4.81640625" bestFit="1" customWidth="1"/>
    <col min="6" max="6" width="3.54296875" bestFit="1" customWidth="1"/>
    <col min="8" max="8" width="2.7265625" bestFit="1" customWidth="1"/>
    <col min="10" max="10" width="2.7265625" bestFit="1" customWidth="1"/>
  </cols>
  <sheetData>
    <row r="1" spans="1:12" x14ac:dyDescent="0.35">
      <c r="A1" s="26" t="s">
        <v>71</v>
      </c>
      <c r="B1" s="23" t="s">
        <v>72</v>
      </c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2" x14ac:dyDescent="0.35">
      <c r="A2" s="24"/>
      <c r="B2" s="25">
        <v>14</v>
      </c>
      <c r="C2" s="25">
        <v>28</v>
      </c>
      <c r="D2" s="25"/>
      <c r="E2" s="25">
        <v>42</v>
      </c>
      <c r="F2" s="25"/>
      <c r="G2" s="25">
        <v>56</v>
      </c>
      <c r="H2" s="25"/>
      <c r="I2" s="25">
        <v>70</v>
      </c>
      <c r="J2" s="25"/>
      <c r="K2" s="25">
        <v>90</v>
      </c>
      <c r="L2" s="25"/>
    </row>
    <row r="3" spans="1:12" x14ac:dyDescent="0.35">
      <c r="A3" t="str">
        <f>'7 HST'!B6</f>
        <v>T0P0</v>
      </c>
      <c r="B3" s="5">
        <f>'7 HST'!G6</f>
        <v>13.6</v>
      </c>
      <c r="C3" s="5">
        <f>'28'!G6</f>
        <v>18.2</v>
      </c>
      <c r="D3" s="5" t="str">
        <f>'28'!V6</f>
        <v>a</v>
      </c>
      <c r="E3" s="5">
        <f>'42'!G6</f>
        <v>22.033333333333331</v>
      </c>
      <c r="F3" s="5" t="str">
        <f>'42'!V6</f>
        <v>a</v>
      </c>
      <c r="G3" s="5">
        <f>'56'!G6</f>
        <v>25.599999999999998</v>
      </c>
      <c r="H3" s="5" t="str">
        <f>'56'!V6</f>
        <v>a</v>
      </c>
      <c r="I3" s="5">
        <f>'70'!G6</f>
        <v>31.266666666666666</v>
      </c>
      <c r="J3" s="5" t="str">
        <f>'70'!V6</f>
        <v>a</v>
      </c>
      <c r="K3" s="5">
        <f>'90'!G6</f>
        <v>37.1</v>
      </c>
      <c r="L3" s="5" t="str">
        <f>'90'!V6</f>
        <v>a</v>
      </c>
    </row>
    <row r="4" spans="1:12" x14ac:dyDescent="0.35">
      <c r="A4" t="str">
        <f>'7 HST'!B7</f>
        <v>T1P0</v>
      </c>
      <c r="B4" s="5">
        <f>'7 HST'!G7</f>
        <v>14.066666666666668</v>
      </c>
      <c r="C4" s="5">
        <f>'28'!G7</f>
        <v>19.400000000000002</v>
      </c>
      <c r="D4" s="5" t="str">
        <f>'28'!V7</f>
        <v>ab</v>
      </c>
      <c r="E4" s="5">
        <f>'42'!G7</f>
        <v>26.266666666666666</v>
      </c>
      <c r="F4" s="5" t="str">
        <f>'42'!V7</f>
        <v>b</v>
      </c>
      <c r="G4" s="5">
        <f>'56'!G7</f>
        <v>30.733333333333334</v>
      </c>
      <c r="H4" s="5" t="str">
        <f>'56'!V7</f>
        <v>bc</v>
      </c>
      <c r="I4" s="5">
        <f>'70'!G7</f>
        <v>34.766666666666666</v>
      </c>
      <c r="J4" s="5" t="str">
        <f>'70'!V7</f>
        <v>b</v>
      </c>
      <c r="K4" s="5">
        <f>'90'!G7</f>
        <v>38.43333333333333</v>
      </c>
      <c r="L4" s="5" t="str">
        <f>'90'!V7</f>
        <v>ab</v>
      </c>
    </row>
    <row r="5" spans="1:12" x14ac:dyDescent="0.35">
      <c r="A5" t="str">
        <f>'7 HST'!B8</f>
        <v>T2P0</v>
      </c>
      <c r="B5" s="5">
        <f>'7 HST'!G8</f>
        <v>15.166666666666666</v>
      </c>
      <c r="C5" s="5">
        <f>'28'!G8</f>
        <v>20.566666666666666</v>
      </c>
      <c r="D5" s="5" t="str">
        <f>'28'!V8</f>
        <v>bcde</v>
      </c>
      <c r="E5" s="5">
        <f>'42'!G8</f>
        <v>25.466666666666669</v>
      </c>
      <c r="F5" s="5" t="str">
        <f>'42'!V8</f>
        <v>b</v>
      </c>
      <c r="G5" s="5">
        <f>'56'!G8</f>
        <v>30.599999999999998</v>
      </c>
      <c r="H5" s="5" t="str">
        <f>'56'!V8</f>
        <v>b</v>
      </c>
      <c r="I5" s="5">
        <f>'70'!G8</f>
        <v>35.800000000000004</v>
      </c>
      <c r="J5" s="5" t="str">
        <f>'70'!V8</f>
        <v>bc</v>
      </c>
      <c r="K5" s="5">
        <f>'90'!G8</f>
        <v>39.133333333333333</v>
      </c>
      <c r="L5" s="5" t="str">
        <f>'90'!V8</f>
        <v>b</v>
      </c>
    </row>
    <row r="6" spans="1:12" x14ac:dyDescent="0.35">
      <c r="A6" t="str">
        <f>'7 HST'!B9</f>
        <v>T0P1</v>
      </c>
      <c r="B6" s="5">
        <f>'7 HST'!G9</f>
        <v>16.2</v>
      </c>
      <c r="C6" s="5">
        <f>'28'!G9</f>
        <v>22.633333333333336</v>
      </c>
      <c r="D6" s="5" t="str">
        <f>'28'!V9</f>
        <v>de</v>
      </c>
      <c r="E6" s="5">
        <f>'42'!G9</f>
        <v>34.266666666666666</v>
      </c>
      <c r="F6" s="5" t="str">
        <f>'42'!V9</f>
        <v>def</v>
      </c>
      <c r="G6" s="5">
        <f>'56'!G9</f>
        <v>42.199999999999996</v>
      </c>
      <c r="H6" s="5" t="str">
        <f>'56'!V9</f>
        <v>e</v>
      </c>
      <c r="I6" s="5">
        <f>'70'!G9</f>
        <v>44.6</v>
      </c>
      <c r="J6" s="5" t="str">
        <f>'70'!V9</f>
        <v>f</v>
      </c>
      <c r="K6" s="5">
        <f>'90'!G9</f>
        <v>45.666666666666664</v>
      </c>
      <c r="L6" s="5" t="str">
        <f>'90'!V9</f>
        <v>e</v>
      </c>
    </row>
    <row r="7" spans="1:12" x14ac:dyDescent="0.35">
      <c r="A7" t="str">
        <f>'7 HST'!B10</f>
        <v>T1P1</v>
      </c>
      <c r="B7" s="5">
        <f>'7 HST'!G10</f>
        <v>16.266666666666666</v>
      </c>
      <c r="C7" s="5">
        <f>'28'!G10</f>
        <v>21.533333333333331</v>
      </c>
      <c r="D7" s="5" t="str">
        <f>'28'!V10</f>
        <v>bcde</v>
      </c>
      <c r="E7" s="5">
        <f>'42'!G10</f>
        <v>27.433333333333334</v>
      </c>
      <c r="F7" s="5" t="str">
        <f>'42'!V10</f>
        <v>b</v>
      </c>
      <c r="G7" s="5">
        <f>'56'!G10</f>
        <v>32.733333333333327</v>
      </c>
      <c r="H7" s="5" t="str">
        <f>'56'!V10</f>
        <v>c</v>
      </c>
      <c r="I7" s="5">
        <f>'70'!G10</f>
        <v>37.4</v>
      </c>
      <c r="J7" s="5" t="str">
        <f>'70'!V10</f>
        <v>cd</v>
      </c>
      <c r="K7" s="5">
        <f>'90'!G10</f>
        <v>39.300000000000004</v>
      </c>
      <c r="L7" s="5" t="str">
        <f>'90'!V10</f>
        <v>b</v>
      </c>
    </row>
    <row r="8" spans="1:12" x14ac:dyDescent="0.35">
      <c r="A8" t="str">
        <f>'7 HST'!B11</f>
        <v>T2P1</v>
      </c>
      <c r="B8" s="5">
        <f>'7 HST'!G11</f>
        <v>15.533333333333333</v>
      </c>
      <c r="C8" s="5">
        <f>'28'!G11</f>
        <v>20.466666666666665</v>
      </c>
      <c r="D8" s="5" t="str">
        <f>'28'!V11</f>
        <v>abc</v>
      </c>
      <c r="E8" s="5">
        <f>'42'!G11</f>
        <v>27.466666666666669</v>
      </c>
      <c r="F8" s="5" t="str">
        <f>'42'!V11</f>
        <v>b</v>
      </c>
      <c r="G8" s="5">
        <f>'56'!G11</f>
        <v>35.6</v>
      </c>
      <c r="H8" s="5" t="str">
        <f>'56'!V11</f>
        <v>d</v>
      </c>
      <c r="I8" s="5">
        <f>'70'!G11</f>
        <v>38.266666666666666</v>
      </c>
      <c r="J8" s="5" t="str">
        <f>'70'!V11</f>
        <v>d</v>
      </c>
      <c r="K8" s="5">
        <f>'90'!G11</f>
        <v>41.466666666666669</v>
      </c>
      <c r="L8" s="5" t="str">
        <f>'90'!V11</f>
        <v>c</v>
      </c>
    </row>
    <row r="9" spans="1:12" x14ac:dyDescent="0.35">
      <c r="A9" t="str">
        <f>'7 HST'!B12</f>
        <v>T0P2</v>
      </c>
      <c r="B9" s="5">
        <f>'7 HST'!G12</f>
        <v>16.766666666666666</v>
      </c>
      <c r="C9" s="5">
        <f>'28'!G12</f>
        <v>21.599999999999998</v>
      </c>
      <c r="D9" s="5" t="str">
        <f>'28'!V12</f>
        <v>bcde</v>
      </c>
      <c r="E9" s="5">
        <f>'42'!G12</f>
        <v>28.599999999999998</v>
      </c>
      <c r="F9" s="5" t="str">
        <f>'42'!V12</f>
        <v>bc</v>
      </c>
      <c r="G9" s="5">
        <f>'56'!G12</f>
        <v>34.466666666666669</v>
      </c>
      <c r="H9" s="5" t="str">
        <f>'56'!V12</f>
        <v>cd</v>
      </c>
      <c r="I9" s="5">
        <f>'70'!G12</f>
        <v>41.199999999999996</v>
      </c>
      <c r="J9" s="5" t="str">
        <f>'70'!V12</f>
        <v>e</v>
      </c>
      <c r="K9" s="5">
        <f>'90'!G12</f>
        <v>43.933333333333337</v>
      </c>
      <c r="L9" s="5" t="str">
        <f>'90'!V12</f>
        <v>d</v>
      </c>
    </row>
    <row r="10" spans="1:12" x14ac:dyDescent="0.35">
      <c r="A10" t="str">
        <f>'7 HST'!B13</f>
        <v>T1P2</v>
      </c>
      <c r="B10" s="5">
        <f>'7 HST'!G13</f>
        <v>14.799999999999999</v>
      </c>
      <c r="C10" s="5">
        <f>'28'!G13</f>
        <v>23.533333333333331</v>
      </c>
      <c r="D10" s="5" t="str">
        <f>'28'!V13</f>
        <v>e</v>
      </c>
      <c r="E10" s="5">
        <f>'42'!G13</f>
        <v>32.4</v>
      </c>
      <c r="F10" s="5" t="str">
        <f>'42'!V13</f>
        <v>de</v>
      </c>
      <c r="G10" s="5">
        <f>'56'!G13</f>
        <v>41.866666666666667</v>
      </c>
      <c r="H10" s="5" t="str">
        <f>'56'!V13</f>
        <v>e</v>
      </c>
      <c r="I10" s="5">
        <f>'70'!G13</f>
        <v>46.566666666666663</v>
      </c>
      <c r="J10" s="5" t="str">
        <f>'70'!V13</f>
        <v>fg</v>
      </c>
      <c r="K10" s="5">
        <f>'90'!G13</f>
        <v>52.4</v>
      </c>
      <c r="L10" s="5" t="str">
        <f>'90'!V13</f>
        <v>f</v>
      </c>
    </row>
    <row r="11" spans="1:12" x14ac:dyDescent="0.35">
      <c r="A11" t="str">
        <f>'7 HST'!B14</f>
        <v>T2P2</v>
      </c>
      <c r="B11" s="5">
        <f>'7 HST'!G14</f>
        <v>14.866666666666667</v>
      </c>
      <c r="C11" s="5">
        <f>'28'!G14</f>
        <v>22.633333333333336</v>
      </c>
      <c r="D11" s="5" t="str">
        <f>'28'!V14</f>
        <v>de</v>
      </c>
      <c r="E11" s="5">
        <f>'42'!G14</f>
        <v>31.599999999999998</v>
      </c>
      <c r="F11" s="5" t="str">
        <f>'42'!V14</f>
        <v>cd</v>
      </c>
      <c r="G11" s="5">
        <f>'56'!G14</f>
        <v>40.733333333333327</v>
      </c>
      <c r="H11" s="5" t="str">
        <f>'56'!V14</f>
        <v>e</v>
      </c>
      <c r="I11" s="5">
        <f>'70'!G14</f>
        <v>51.133333333333333</v>
      </c>
      <c r="J11" s="5" t="str">
        <f>'70'!V14</f>
        <v>h</v>
      </c>
      <c r="K11" s="5">
        <f>'90'!G14</f>
        <v>56.933333333333337</v>
      </c>
      <c r="L11" s="5" t="str">
        <f>'90'!V14</f>
        <v>g</v>
      </c>
    </row>
    <row r="12" spans="1:12" x14ac:dyDescent="0.35">
      <c r="A12" t="str">
        <f>'7 HST'!B15</f>
        <v>T0P3</v>
      </c>
      <c r="B12" s="5">
        <f>'7 HST'!G15</f>
        <v>16.133333333333333</v>
      </c>
      <c r="C12" s="5">
        <f>'28'!G15</f>
        <v>21.733333333333334</v>
      </c>
      <c r="D12" s="5" t="str">
        <f>'28'!V15</f>
        <v>cde</v>
      </c>
      <c r="E12" s="5">
        <f>'42'!G15</f>
        <v>32.866666666666667</v>
      </c>
      <c r="F12" s="5" t="str">
        <f>'42'!V15</f>
        <v>def</v>
      </c>
      <c r="G12" s="5">
        <f>'56'!G15</f>
        <v>41.4</v>
      </c>
      <c r="H12" s="5" t="str">
        <f>'56'!V15</f>
        <v>e</v>
      </c>
      <c r="I12" s="5">
        <f>'70'!G15</f>
        <v>47.766666666666673</v>
      </c>
      <c r="J12" s="5" t="str">
        <f>'70'!V15</f>
        <v>g</v>
      </c>
      <c r="K12" s="5">
        <f>'90'!G15</f>
        <v>53.533333333333331</v>
      </c>
      <c r="L12" s="5" t="str">
        <f>'90'!V15</f>
        <v>f</v>
      </c>
    </row>
    <row r="13" spans="1:12" x14ac:dyDescent="0.35">
      <c r="A13" t="str">
        <f>'7 HST'!B16</f>
        <v>T1P3</v>
      </c>
      <c r="B13" s="5">
        <f>'7 HST'!G16</f>
        <v>15.666666666666666</v>
      </c>
      <c r="C13" s="5">
        <f>'28'!G16</f>
        <v>21.933333333333334</v>
      </c>
      <c r="D13" s="5" t="str">
        <f>'28'!V16</f>
        <v>de</v>
      </c>
      <c r="E13" s="5">
        <f>'42'!G16</f>
        <v>34.9</v>
      </c>
      <c r="F13" s="5" t="str">
        <f>'42'!V16</f>
        <v>ef</v>
      </c>
      <c r="G13" s="5">
        <f>'56'!G16</f>
        <v>46.466666666666669</v>
      </c>
      <c r="H13" s="5" t="str">
        <f>'56'!V16</f>
        <v>f</v>
      </c>
      <c r="I13" s="5">
        <f>'70'!G16</f>
        <v>57.800000000000004</v>
      </c>
      <c r="J13" s="5" t="str">
        <f>'70'!V16</f>
        <v>i</v>
      </c>
      <c r="K13" s="5">
        <f>'90'!G16</f>
        <v>64.566666666666663</v>
      </c>
      <c r="L13" s="5" t="str">
        <f>'90'!V16</f>
        <v>h</v>
      </c>
    </row>
    <row r="14" spans="1:12" x14ac:dyDescent="0.35">
      <c r="A14" t="str">
        <f>'7 HST'!B17</f>
        <v>T2P3</v>
      </c>
      <c r="B14" s="5">
        <f>'7 HST'!G17</f>
        <v>15.566666666666668</v>
      </c>
      <c r="C14" s="5">
        <f>'28'!G17</f>
        <v>23.366666666666664</v>
      </c>
      <c r="D14" s="5" t="str">
        <f>'28'!V17</f>
        <v>e</v>
      </c>
      <c r="E14" s="5">
        <f>'42'!G17</f>
        <v>35.800000000000004</v>
      </c>
      <c r="F14" s="5" t="str">
        <f>'42'!V17</f>
        <v>f</v>
      </c>
      <c r="G14" s="5">
        <f>'56'!G17</f>
        <v>45.933333333333337</v>
      </c>
      <c r="H14" s="5" t="str">
        <f>'56'!V17</f>
        <v>f</v>
      </c>
      <c r="I14" s="5">
        <f>'70'!G17</f>
        <v>58.533333333333331</v>
      </c>
      <c r="J14" s="5" t="str">
        <f>'70'!V17</f>
        <v>i</v>
      </c>
      <c r="K14" s="5">
        <f>'90'!G17</f>
        <v>66.13333333333334</v>
      </c>
      <c r="L14" s="5" t="str">
        <f>'90'!V17</f>
        <v>i</v>
      </c>
    </row>
    <row r="15" spans="1:12" x14ac:dyDescent="0.35">
      <c r="A15" s="27" t="s">
        <v>51</v>
      </c>
      <c r="B15" s="27" t="s">
        <v>29</v>
      </c>
      <c r="C15" s="28">
        <f>'28'!G19</f>
        <v>2.3056084230640046</v>
      </c>
      <c r="D15" s="27"/>
      <c r="E15" s="28">
        <f>'42'!G19</f>
        <v>3.1359664971001053</v>
      </c>
      <c r="F15" s="27"/>
      <c r="G15" s="28">
        <f>'56'!G19</f>
        <v>1.7599867755659744</v>
      </c>
      <c r="H15" s="27"/>
      <c r="I15" s="28">
        <f>'70'!G19</f>
        <v>2.1618926144218218</v>
      </c>
      <c r="J15" s="27"/>
      <c r="K15" s="28">
        <f>'90'!G19</f>
        <v>1.5336080296837535</v>
      </c>
      <c r="L15" s="27"/>
    </row>
  </sheetData>
  <mergeCells count="2">
    <mergeCell ref="B1:L1"/>
    <mergeCell ref="A1:A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7 HST</vt:lpstr>
      <vt:lpstr>28</vt:lpstr>
      <vt:lpstr>42</vt:lpstr>
      <vt:lpstr>56</vt:lpstr>
      <vt:lpstr>70</vt:lpstr>
      <vt:lpstr>90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ryu</dc:creator>
  <cp:lastModifiedBy>user</cp:lastModifiedBy>
  <dcterms:created xsi:type="dcterms:W3CDTF">2015-05-12T14:29:47Z</dcterms:created>
  <dcterms:modified xsi:type="dcterms:W3CDTF">2023-08-05T12:30:34Z</dcterms:modified>
</cp:coreProperties>
</file>